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.marshania\Desktop\"/>
    </mc:Choice>
  </mc:AlternateContent>
  <bookViews>
    <workbookView xWindow="0" yWindow="0" windowWidth="24000" windowHeight="9735" tabRatio="954" firstSheet="2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N5.1'!$B$9:$D$13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5.2'!$A$1:$I$27</definedName>
    <definedName name="_xlnm.Print_Area" localSheetId="8">'ფორმა 5.4'!$A$1:$H$26</definedName>
    <definedName name="_xlnm.Print_Area" localSheetId="9">'ფორმა 5.5'!$A$1:$M$56</definedName>
    <definedName name="_xlnm.Print_Area" localSheetId="14">'ფორმა 9.1'!$A$1:$I$46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8.1'!$A$1:$H$27</definedName>
    <definedName name="_xlnm.Print_Area" localSheetId="17">'ფორმა N 9.7'!$A$1:$I$29</definedName>
    <definedName name="_xlnm.Print_Area" localSheetId="0">'ფორმა N1'!$A$1:$L$54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N5.1'!$A$1:$D$27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23" i="56" l="1"/>
  <c r="G26" i="56"/>
  <c r="G14" i="56"/>
  <c r="L17" i="46" l="1"/>
  <c r="D42" i="47"/>
  <c r="C42" i="47"/>
  <c r="D41" i="47"/>
  <c r="C41" i="47"/>
  <c r="G23" i="46"/>
  <c r="L23" i="46"/>
  <c r="C43" i="47" l="1"/>
  <c r="K11" i="46"/>
  <c r="G11" i="43" l="1"/>
  <c r="G12" i="43"/>
  <c r="G10" i="43"/>
  <c r="C14" i="27"/>
  <c r="D63" i="47"/>
  <c r="C63" i="47"/>
  <c r="D43" i="47"/>
  <c r="D29" i="47" l="1"/>
  <c r="C29" i="47"/>
  <c r="C12" i="7" l="1"/>
  <c r="D12" i="7"/>
  <c r="D9" i="3"/>
  <c r="C12" i="3"/>
  <c r="D12" i="3"/>
  <c r="C14" i="59" l="1"/>
  <c r="D15" i="47"/>
  <c r="C25" i="59" l="1"/>
  <c r="C24" i="59"/>
  <c r="C23" i="59"/>
  <c r="C22" i="59"/>
  <c r="C21" i="59"/>
  <c r="C20" i="59" s="1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19" i="35"/>
  <c r="A5" i="9"/>
  <c r="A5" i="35" l="1"/>
  <c r="A5" i="39"/>
  <c r="A5" i="10"/>
  <c r="A5" i="18"/>
  <c r="A5" i="12"/>
  <c r="A6" i="46"/>
  <c r="F10" i="46" s="1"/>
  <c r="A5" i="45"/>
  <c r="A5" i="44"/>
  <c r="A5" i="43"/>
  <c r="A6" i="27"/>
  <c r="A5" i="47"/>
  <c r="A7" i="40"/>
  <c r="A5" i="7"/>
  <c r="A5" i="3"/>
  <c r="F11" i="46" l="1"/>
  <c r="F12" i="46" s="1"/>
  <c r="F13" i="46" s="1"/>
  <c r="F14" i="46" s="1"/>
  <c r="F15" i="46" s="1"/>
  <c r="F16" i="46" s="1"/>
  <c r="F17" i="46" s="1"/>
  <c r="F18" i="46" s="1"/>
  <c r="F19" i="46" s="1"/>
  <c r="F20" i="46" s="1"/>
  <c r="F21" i="46" s="1"/>
  <c r="F22" i="46" s="1"/>
  <c r="F23" i="46" s="1"/>
  <c r="F24" i="46" s="1"/>
  <c r="F25" i="46" s="1"/>
  <c r="F26" i="46" s="1"/>
  <c r="F27" i="46" s="1"/>
  <c r="F28" i="46" s="1"/>
  <c r="F29" i="46" s="1"/>
  <c r="F30" i="46" s="1"/>
  <c r="F31" i="46" s="1"/>
  <c r="F32" i="46" s="1"/>
  <c r="F33" i="46" s="1"/>
  <c r="F34" i="46" s="1"/>
  <c r="F35" i="46" s="1"/>
  <c r="F36" i="46" s="1"/>
  <c r="F37" i="46" s="1"/>
  <c r="F38" i="46" s="1"/>
  <c r="F39" i="46" s="1"/>
  <c r="I10" i="46"/>
  <c r="I11" i="46" s="1"/>
  <c r="I12" i="46" s="1"/>
  <c r="I13" i="46" s="1"/>
  <c r="I14" i="46" s="1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I33" i="46" s="1"/>
  <c r="I34" i="46" s="1"/>
  <c r="I35" i="46" s="1"/>
  <c r="I36" i="46" s="1"/>
  <c r="I37" i="46" s="1"/>
  <c r="I38" i="46" s="1"/>
  <c r="I39" i="46" s="1"/>
  <c r="I13" i="44"/>
  <c r="H13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C10" i="59" s="1"/>
  <c r="L40" i="46"/>
  <c r="H14" i="45"/>
  <c r="G14" i="45"/>
  <c r="I13" i="43"/>
  <c r="H13" i="43"/>
  <c r="G13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14" i="27" l="1"/>
  <c r="A5" i="27"/>
  <c r="G15" i="18" l="1"/>
  <c r="G16" i="18" s="1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<sst xmlns="http://schemas.openxmlformats.org/spreadsheetml/2006/main" count="1226" uniqueCount="761">
  <si>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</si>
  <si>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</si>
  <si>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</si>
  <si>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</si>
  <si>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</si>
  <si>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</si>
  <si>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</si>
  <si>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</si>
  <si>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</si>
  <si>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</si>
  <si>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</si>
  <si>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</si>
  <si>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</si>
  <si>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</si>
  <si>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</si>
  <si>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</si>
  <si>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</si>
  <si>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</si>
  <si>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</si>
  <si>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</si>
  <si>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</si>
  <si>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</si>
  <si>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</si>
  <si>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</si>
  <si>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</si>
  <si>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</si>
  <si>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</si>
  <si>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</si>
  <si>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</si>
  <si>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</si>
  <si>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</si>
  <si>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</si>
  <si>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</si>
  <si>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</si>
  <si>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</si>
  <si>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</si>
  <si>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</si>
  <si>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</si>
  <si>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</si>
  <si>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</si>
  <si>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</si>
  <si>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</si>
  <si>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</si>
  <si>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</si>
  <si>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</si>
  <si>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</si>
  <si>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</si>
  <si>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</si>
  <si>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</si>
  <si>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</si>
  <si>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</si>
  <si>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</si>
  <si>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</si>
  <si>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</si>
  <si>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</si>
  <si>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</si>
  <si>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</si>
  <si>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</si>
  <si>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</si>
  <si>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</si>
  <si>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</si>
  <si>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</si>
  <si>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</si>
  <si>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</si>
  <si>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</si>
  <si>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</si>
  <si>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</si>
  <si>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</si>
  <si>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</si>
  <si>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</si>
  <si>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</si>
  <si>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</si>
  <si>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</si>
  <si>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</si>
  <si>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</si>
  <si>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</si>
  <si>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</si>
  <si>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</si>
  <si>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</si>
  <si>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</si>
  <si>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</si>
  <si>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</si>
  <si>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</si>
  <si>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</si>
  <si>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</si>
  <si>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</si>
  <si>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</si>
  <si>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</si>
  <si>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</si>
  <si>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</si>
  <si>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</si>
  <si>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</si>
  <si>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</si>
  <si>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</si>
  <si>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</si>
  <si>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</si>
  <si>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</si>
  <si>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</si>
  <si>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</si>
  <si>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</si>
  <si>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</si>
  <si>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</si>
  <si>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</si>
  <si>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</si>
  <si>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</si>
  <si>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</si>
  <si>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</si>
  <si>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</si>
  <si>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</si>
  <si>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</si>
  <si>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</si>
  <si>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</si>
  <si>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</si>
  <si>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</si>
  <si>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</si>
  <si>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</si>
  <si>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</si>
  <si>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</si>
  <si>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</si>
  <si>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</si>
  <si>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</si>
  <si>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</si>
  <si>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</si>
  <si>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</si>
  <si>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</si>
  <si>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</si>
  <si>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</si>
  <si>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</si>
  <si>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</si>
  <si>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</si>
  <si>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</si>
  <si>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</si>
  <si>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</si>
  <si>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</si>
  <si>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</si>
  <si>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</si>
  <si>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</si>
  <si>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</si>
  <si>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</si>
  <si>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</si>
  <si>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</si>
  <si>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</si>
  <si>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</si>
  <si>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</si>
  <si>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</si>
  <si>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</si>
  <si>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</si>
  <si>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</si>
  <si>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</si>
  <si>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</si>
  <si>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</si>
  <si>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</si>
  <si>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</si>
  <si>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</si>
  <si>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</si>
  <si>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</si>
  <si>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</si>
  <si>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</si>
  <si>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</si>
  <si>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</si>
  <si>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</si>
  <si>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</si>
  <si>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</si>
  <si>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</si>
  <si>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</si>
  <si>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</si>
  <si>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</si>
  <si>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</si>
  <si>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</si>
  <si>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</si>
  <si>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</si>
  <si>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</si>
  <si>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</si>
  <si>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</si>
  <si>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</si>
  <si>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</si>
  <si>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</si>
  <si>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</si>
  <si>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</si>
  <si>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</si>
  <si>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</si>
  <si>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</si>
  <si>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</si>
  <si>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</si>
  <si>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</si>
  <si>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</si>
  <si>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</si>
  <si>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</si>
  <si>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</si>
  <si>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</si>
  <si>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</si>
  <si>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</si>
  <si>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</si>
  <si>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</si>
  <si>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</si>
  <si>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</si>
  <si>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</si>
  <si>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</si>
  <si>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</si>
  <si>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</si>
  <si>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</si>
  <si>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</si>
  <si>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</si>
  <si>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</si>
  <si>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</si>
  <si>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</si>
  <si>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</si>
  <si>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</si>
  <si>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</si>
  <si>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</si>
  <si>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</si>
  <si>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</si>
  <si>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</si>
  <si>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</si>
  <si>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</si>
  <si>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</si>
  <si>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</si>
  <si>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</si>
  <si>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</si>
  <si>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</si>
  <si>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</si>
  <si>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</si>
  <si>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</si>
  <si>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</si>
  <si>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</si>
  <si>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</si>
  <si>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</si>
  <si>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</si>
  <si>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</si>
  <si>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</si>
  <si>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</si>
  <si>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</si>
  <si>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</si>
  <si>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</si>
  <si>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</si>
  <si>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</si>
  <si>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</si>
  <si>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</si>
  <si>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</si>
  <si>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</si>
  <si>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</si>
  <si>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</si>
  <si>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</si>
  <si>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</si>
  <si>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</si>
  <si>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</si>
  <si>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</si>
  <si>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</si>
  <si>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</si>
  <si>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</si>
  <si>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</si>
  <si>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</si>
  <si>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</si>
  <si>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</si>
  <si>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</si>
  <si>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</si>
  <si>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</si>
  <si>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</si>
  <si>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</si>
  <si>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</si>
  <si>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</si>
  <si>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</si>
  <si>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</si>
  <si>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</si>
  <si>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</si>
  <si>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</si>
  <si>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</si>
  <si>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</si>
  <si>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</si>
  <si>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</si>
  <si>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</si>
  <si>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</si>
  <si>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</si>
  <si>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</si>
  <si>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</si>
  <si>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</si>
  <si>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</si>
  <si>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</si>
  <si>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</si>
  <si>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</si>
  <si>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</si>
  <si>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</si>
  <si>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</si>
  <si>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</si>
  <si>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</si>
  <si>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</si>
  <si>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</si>
  <si>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</si>
  <si>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</si>
  <si>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</si>
  <si>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</si>
  <si>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</si>
  <si>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</si>
  <si>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</si>
  <si>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</si>
  <si>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</si>
  <si>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</si>
  <si>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</si>
  <si>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</si>
  <si>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</si>
  <si>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</si>
  <si>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</si>
  <si>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</si>
  <si>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</si>
  <si>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</si>
  <si>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</si>
  <si>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</si>
  <si>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</si>
  <si>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</si>
  <si>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</si>
  <si>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</si>
  <si>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</si>
  <si>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</si>
  <si>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</si>
  <si>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</si>
  <si>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</si>
  <si>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</si>
  <si>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</si>
  <si>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</si>
  <si>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</si>
  <si>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</si>
  <si>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</si>
  <si>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</si>
  <si>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</si>
  <si>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</si>
  <si>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</si>
  <si>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</si>
  <si>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</si>
  <si>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</si>
  <si>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</si>
  <si>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</si>
  <si>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</si>
  <si>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</si>
  <si>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</si>
  <si>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</si>
  <si>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</si>
  <si>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</si>
  <si>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</si>
  <si>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</si>
  <si>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</si>
  <si>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</si>
  <si>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</si>
  <si>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</si>
  <si>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</si>
  <si>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</si>
  <si>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</si>
  <si>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</si>
  <si>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</si>
  <si>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</si>
  <si>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</si>
  <si>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</si>
  <si>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</si>
  <si>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</si>
  <si>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</si>
  <si>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</si>
  <si>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</si>
  <si>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</si>
  <si>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</si>
  <si>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</si>
  <si>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</si>
  <si>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</si>
  <si>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</si>
  <si>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</si>
  <si>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</si>
  <si>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</si>
  <si>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</si>
  <si>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</si>
  <si>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</si>
  <si>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</si>
  <si>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</si>
  <si>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</si>
  <si>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</si>
  <si>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</si>
  <si>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</si>
  <si>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</si>
  <si>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</si>
  <si>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</si>
  <si>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</si>
  <si>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</si>
  <si>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</si>
  <si>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</si>
  <si>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</si>
  <si>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</si>
  <si>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</si>
  <si>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</si>
  <si>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</si>
  <si>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</si>
  <si>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</si>
  <si>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</si>
  <si>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</si>
  <si>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</si>
  <si>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</si>
  <si>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</si>
  <si>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</si>
  <si>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</si>
  <si>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</si>
  <si>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</si>
  <si>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</si>
  <si>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</si>
  <si>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</si>
  <si>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</si>
  <si>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</si>
  <si>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</si>
  <si>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</si>
  <si>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</si>
  <si>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</si>
  <si>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</si>
  <si>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</si>
  <si>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</si>
  <si>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</si>
  <si>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</si>
  <si>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</si>
  <si>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</si>
  <si>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</si>
  <si>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</si>
  <si>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</si>
  <si>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</si>
  <si>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</si>
  <si>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</si>
  <si>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</si>
  <si>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</si>
  <si>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</si>
  <si>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</si>
  <si>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</si>
  <si>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</si>
  <si>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</si>
  <si>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</si>
  <si>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</si>
  <si>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</si>
  <si>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</si>
  <si>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</si>
  <si>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</si>
  <si>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</si>
  <si>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</si>
  <si>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</si>
  <si>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</si>
  <si>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</si>
  <si>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</si>
  <si>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</si>
  <si>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</si>
  <si>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</si>
  <si>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</si>
  <si>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</si>
  <si>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</si>
  <si>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</si>
  <si>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</si>
  <si>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</si>
  <si>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</si>
  <si>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</si>
  <si>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</si>
  <si>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</si>
  <si>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</si>
  <si>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</si>
  <si>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</si>
  <si>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</si>
  <si>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</si>
  <si>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</si>
  <si>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</si>
  <si>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</si>
  <si>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</si>
  <si>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</si>
  <si>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</si>
  <si>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</si>
  <si>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</si>
  <si>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</si>
  <si>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</si>
  <si>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</si>
  <si>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</si>
  <si>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</si>
  <si>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</si>
  <si>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</si>
  <si>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</si>
  <si>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</si>
  <si>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</si>
  <si>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</si>
  <si>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</si>
  <si>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მოქალაქეთა პოლიტიკური გაერთიანება "გიორგი ვაშაძე - სტრატეგია აღმაშენებელი"</t>
  </si>
  <si>
    <t>9/22/2020-12/10/2020</t>
  </si>
  <si>
    <t>ფულადი შემოწირულობა</t>
  </si>
  <si>
    <t>შევარდნაძე ნინო</t>
  </si>
  <si>
    <t>სარალიძე მიხეილ</t>
  </si>
  <si>
    <t>გიგა ხეცაძე</t>
  </si>
  <si>
    <t>კარინე ციბაძე</t>
  </si>
  <si>
    <t>კონსტანტინე რაქვიაშვილი</t>
  </si>
  <si>
    <t>ბაშელეიშვილი ირაკლი</t>
  </si>
  <si>
    <t>მარიამ ჭილაშვილი</t>
  </si>
  <si>
    <t>გურამ კიკნაძე</t>
  </si>
  <si>
    <t>მარიამ შევარდნაძე</t>
  </si>
  <si>
    <t xml:space="preserve">გურანდა რომანაძე, </t>
  </si>
  <si>
    <t>სოფიო ალავიძე</t>
  </si>
  <si>
    <t>ნიკა ნაცვლიშვილი</t>
  </si>
  <si>
    <t>გიორგი მელაშვილი</t>
  </si>
  <si>
    <t>ნატო გაგნიძე</t>
  </si>
  <si>
    <t>აქსანა შონია</t>
  </si>
  <si>
    <t>ბაკური ცირამუა</t>
  </si>
  <si>
    <t>ფრიდონ მათიაშვილი</t>
  </si>
  <si>
    <t>დავით მანელიშვილი</t>
  </si>
  <si>
    <t>აბესალომი თვარაძე</t>
  </si>
  <si>
    <t>ირაკლი სოფრომაძე</t>
  </si>
  <si>
    <t>იუზა თევდორაძე</t>
  </si>
  <si>
    <t>ციცინო გრიგოლია</t>
  </si>
  <si>
    <t>დავით მაცაბერიძე</t>
  </si>
  <si>
    <t>ანდრო კიკნაძე</t>
  </si>
  <si>
    <t>სოფიკო ხატიაშვილი</t>
  </si>
  <si>
    <t>61001073199</t>
  </si>
  <si>
    <t>61004004491</t>
  </si>
  <si>
    <t>01007005486</t>
  </si>
  <si>
    <t>61001031637</t>
  </si>
  <si>
    <t>01001077639</t>
  </si>
  <si>
    <t>54001013084</t>
  </si>
  <si>
    <t>18001063819</t>
  </si>
  <si>
    <t>55001007563</t>
  </si>
  <si>
    <t>01005009260</t>
  </si>
  <si>
    <t>01024024259</t>
  </si>
  <si>
    <t>01017017907</t>
  </si>
  <si>
    <t>01605049565</t>
  </si>
  <si>
    <t>19001020230</t>
  </si>
  <si>
    <t>01001039069</t>
  </si>
  <si>
    <t>61004029424</t>
  </si>
  <si>
    <t>60001026276</t>
  </si>
  <si>
    <t>60001030100</t>
  </si>
  <si>
    <t>60001011681</t>
  </si>
  <si>
    <t>42001001123</t>
  </si>
  <si>
    <t>01019001597</t>
  </si>
  <si>
    <t>62007003539</t>
  </si>
  <si>
    <t>01009014056</t>
  </si>
  <si>
    <t>01025014564</t>
  </si>
  <si>
    <t>01019078514</t>
  </si>
  <si>
    <t>62007006266</t>
  </si>
  <si>
    <t>GE12TB7122445064300009</t>
  </si>
  <si>
    <t>GE97TB6210645064322341</t>
  </si>
  <si>
    <t>GE44TB7157245064300021</t>
  </si>
  <si>
    <t>GE63BG0000000343728100</t>
  </si>
  <si>
    <t>GE71TB7684745068100004</t>
  </si>
  <si>
    <t>GE95BG0000000735375500</t>
  </si>
  <si>
    <t>GE02TB7601036010300042</t>
  </si>
  <si>
    <t>GE03TB7523045061100093</t>
  </si>
  <si>
    <t>GE81TB7726845063300002</t>
  </si>
  <si>
    <t>GE66TB7468645066300006</t>
  </si>
  <si>
    <t>GE86TB7034745066300001</t>
  </si>
  <si>
    <t>GE36TB7490645164300001</t>
  </si>
  <si>
    <t>GE30TB7849136010100020</t>
  </si>
  <si>
    <t>GE07TB7694645064300007</t>
  </si>
  <si>
    <t>GE73TB5700000000657111</t>
  </si>
  <si>
    <t>GE77TB7310236010300040</t>
  </si>
  <si>
    <t>GE49TB7824845064300016</t>
  </si>
  <si>
    <t>GE90TB7757645069600002</t>
  </si>
  <si>
    <t>GE27TB7296545066300001</t>
  </si>
  <si>
    <t>GE52TB7435545068100002</t>
  </si>
  <si>
    <t>GE58TB5434636010100058</t>
  </si>
  <si>
    <t>GE45BG0000000161139213</t>
  </si>
  <si>
    <t>GE81TB7441645061100043</t>
  </si>
  <si>
    <t>GE32TB7813645064300009</t>
  </si>
  <si>
    <t>GE68TB7091636010100060</t>
  </si>
  <si>
    <t>სს  თიბისი  ბანკი</t>
  </si>
  <si>
    <t>სს "თიბისი ბანკი"</t>
  </si>
  <si>
    <t>სს "საქართველოს ბანკი"</t>
  </si>
  <si>
    <t>ს.ს. „თიბისი ბანკი”</t>
  </si>
  <si>
    <t>არაფულადი შემოწირულობა</t>
  </si>
  <si>
    <t>უჩა ჩახვაძე</t>
  </si>
  <si>
    <t>35001107723</t>
  </si>
  <si>
    <t xml:space="preserve">გუტა ვაშაძე, </t>
  </si>
  <si>
    <t>01021000800</t>
  </si>
  <si>
    <t>საოფისე ფართი: მისამართი: ქ.თბილისი, ქეთევან წამებულის გამზირი/ბოჭორმის ქუჩა 50/18, კომერციული ფართი N5 ბლოკი "გ" სართული 1-2 (დუპლექსი), ფართი 310 კვ.მ</t>
  </si>
  <si>
    <t>მიკროავტობუსი: მერსედესი სპრინტერი, სახელმწიფო ნომერი: GW278WG</t>
  </si>
  <si>
    <t>დროებით სარგებლობაში გადაცემა</t>
  </si>
  <si>
    <t>საპენსიო ანარიცხი ხელფასებიდან</t>
  </si>
  <si>
    <t>საპენსიო ანარიცხი იჯარებიდან</t>
  </si>
  <si>
    <t>ოფისის დეზინფექციის ხარჯი</t>
  </si>
  <si>
    <t>1.2.2.7.1</t>
  </si>
  <si>
    <t>1.2.2.7.2</t>
  </si>
  <si>
    <t>ოფისისათვის ჰიგიენური საშუალებების შეძენა</t>
  </si>
  <si>
    <t>01002023578</t>
  </si>
  <si>
    <t>მანოშვილი</t>
  </si>
  <si>
    <t>დავით</t>
  </si>
  <si>
    <t>დაცვა</t>
  </si>
  <si>
    <t>01008050780</t>
  </si>
  <si>
    <t>01014006159</t>
  </si>
  <si>
    <t>01027048005</t>
  </si>
  <si>
    <t>ლილე</t>
  </si>
  <si>
    <t>გიორგიძე</t>
  </si>
  <si>
    <t>ჭალიძე</t>
  </si>
  <si>
    <t>თეონა</t>
  </si>
  <si>
    <t>ანა</t>
  </si>
  <si>
    <t>ბექაური</t>
  </si>
  <si>
    <t>მოწვეული ტრენერი</t>
  </si>
  <si>
    <t>ბეჭდური რეკლამი ხარჯი</t>
  </si>
  <si>
    <t>შპს გაზეთები ალია და კვირის ქრონიკა</t>
  </si>
  <si>
    <t>შპს ემ ეს ჯგუფი</t>
  </si>
  <si>
    <t>სმს შეტყობინება</t>
  </si>
  <si>
    <t>შპს მთავარი არხი</t>
  </si>
  <si>
    <t>შპს ტელეკომპანია პირველი</t>
  </si>
  <si>
    <t>შპს ფორმულა</t>
  </si>
  <si>
    <t>ტელეკომპანია კავკასია</t>
  </si>
  <si>
    <t>203842823</t>
  </si>
  <si>
    <t>404574518</t>
  </si>
  <si>
    <t>405034190</t>
  </si>
  <si>
    <t>405345666</t>
  </si>
  <si>
    <t>სატელევიზიო რეკლამის ხარჯი</t>
  </si>
  <si>
    <t>ცალი</t>
  </si>
  <si>
    <t>სალომე კუხიანიძე</t>
  </si>
  <si>
    <t>შპს ბაზა</t>
  </si>
  <si>
    <t>შპს თიბი გრუპ</t>
  </si>
  <si>
    <t>შპს მედია პრინტ</t>
  </si>
  <si>
    <t>გიორგი ნოდია</t>
  </si>
  <si>
    <t>შპს აჯადი</t>
  </si>
  <si>
    <t>შპს ლიბო</t>
  </si>
  <si>
    <t>ბილბორდი</t>
  </si>
  <si>
    <t>246958056</t>
  </si>
  <si>
    <t>42001002352</t>
  </si>
  <si>
    <t>445398944</t>
  </si>
  <si>
    <t>60001140732</t>
  </si>
  <si>
    <t>405359295</t>
  </si>
  <si>
    <t>402005316</t>
  </si>
  <si>
    <t>405215093</t>
  </si>
  <si>
    <t>შპს 599413117</t>
  </si>
  <si>
    <t>400084341</t>
  </si>
  <si>
    <t>ჯამბულ შატაკიშვილი</t>
  </si>
  <si>
    <t>ბრენდირებული სარკეები</t>
  </si>
  <si>
    <t>ბრენდირებული აქსესუარებით რკლამის ხარჯი</t>
  </si>
  <si>
    <t>ქუჩაში დამონტაჟებული ეკრანი</t>
  </si>
  <si>
    <t>შპს რადიო იმედი</t>
  </si>
  <si>
    <t>რადიო რეკლამა</t>
  </si>
  <si>
    <t>გაზეთი ბათუმელები</t>
  </si>
  <si>
    <t>ნიუპოსტი</t>
  </si>
  <si>
    <t>ნიუსრუმი</t>
  </si>
  <si>
    <t>შპს ELEPHANT</t>
  </si>
  <si>
    <t>შპს გურია ნიუსი</t>
  </si>
  <si>
    <t>შპს ედლაინი</t>
  </si>
  <si>
    <t>შპს ვერსია პრინტი</t>
  </si>
  <si>
    <t>შპს კვირის პალიტრა</t>
  </si>
  <si>
    <t>შპს ონ.ჯი</t>
  </si>
  <si>
    <t>შპს პრაიმ თაიმი</t>
  </si>
  <si>
    <t>შპს ალმა,</t>
  </si>
  <si>
    <t>204447651</t>
  </si>
  <si>
    <t>400056265</t>
  </si>
  <si>
    <t>404877941</t>
  </si>
  <si>
    <t>401959323</t>
  </si>
  <si>
    <t>204873388</t>
  </si>
  <si>
    <t>441994585</t>
  </si>
  <si>
    <t>205284789</t>
  </si>
  <si>
    <t>404396676</t>
  </si>
  <si>
    <t>211326224</t>
  </si>
  <si>
    <t>405295265</t>
  </si>
  <si>
    <t>404409252</t>
  </si>
  <si>
    <t>google.com</t>
  </si>
  <si>
    <t>Facebook.com</t>
  </si>
  <si>
    <t>ინტერნეტ-რეკლამს ხრჯი</t>
  </si>
  <si>
    <t>თიბისი</t>
  </si>
  <si>
    <t>GE22TB7096636080100009</t>
  </si>
  <si>
    <t>იჯარა</t>
  </si>
  <si>
    <t>13001056994</t>
  </si>
  <si>
    <t>233104565</t>
  </si>
  <si>
    <t>47001002361</t>
  </si>
  <si>
    <t>54001028616</t>
  </si>
  <si>
    <t>61002008398</t>
  </si>
  <si>
    <t>34001007800</t>
  </si>
  <si>
    <t>59001048176</t>
  </si>
  <si>
    <t>01011043260</t>
  </si>
  <si>
    <t>01015003084</t>
  </si>
  <si>
    <t>53001055669</t>
  </si>
  <si>
    <t>61001036175</t>
  </si>
  <si>
    <t>20001012610</t>
  </si>
  <si>
    <t>11001006928</t>
  </si>
  <si>
    <t>221293393</t>
  </si>
  <si>
    <t>09001000474</t>
  </si>
  <si>
    <t>53001007422</t>
  </si>
  <si>
    <t>55001011119</t>
  </si>
  <si>
    <t>48001001001</t>
  </si>
  <si>
    <t>60001028769</t>
  </si>
  <si>
    <t>18001060266</t>
  </si>
  <si>
    <t>21001014812</t>
  </si>
  <si>
    <t>01011077819</t>
  </si>
  <si>
    <t>მარიამი კიკონიშვილი</t>
  </si>
  <si>
    <t>სერგო მიქაძე</t>
  </si>
  <si>
    <t>შპს თდლ</t>
  </si>
  <si>
    <t>ოთარი ბერიძე</t>
  </si>
  <si>
    <t>დავით გოგებაშვილი</t>
  </si>
  <si>
    <t>მანანა კაპანაძე</t>
  </si>
  <si>
    <t>რეზო ანანიძე</t>
  </si>
  <si>
    <t>არსენ ნოზაძე</t>
  </si>
  <si>
    <t>ვალიკო გავაშელი</t>
  </si>
  <si>
    <t>ვიტალი შანიძე</t>
  </si>
  <si>
    <t>თენგიზ კუდავა</t>
  </si>
  <si>
    <t>თამარ ჭალიძე</t>
  </si>
  <si>
    <t>თეიმურაზ გუბელიძე</t>
  </si>
  <si>
    <t>შორენა ჭანკვეტაძე</t>
  </si>
  <si>
    <t>თენგიზი ჩხაბერიძე</t>
  </si>
  <si>
    <t>ზემირან ტარიელაძე</t>
  </si>
  <si>
    <t>ვალერიან ხმიადაშვილი</t>
  </si>
  <si>
    <t>ინგა გეგეშიძე</t>
  </si>
  <si>
    <t>სერვის-2000</t>
  </si>
  <si>
    <t>ლალი ქოჩიაშვილი</t>
  </si>
  <si>
    <t>მურად კოვზირიძე</t>
  </si>
  <si>
    <t>დოდო ჩხენკელი</t>
  </si>
  <si>
    <t>ჯუანშერ ჩიქოვანი</t>
  </si>
  <si>
    <t>ელგუჯა ჭეიშვილი</t>
  </si>
  <si>
    <t>ირმა სხილაძე</t>
  </si>
  <si>
    <t>ლამზირა დვალიშვილი</t>
  </si>
  <si>
    <t>ნათია ჯანაშვილი</t>
  </si>
  <si>
    <t>ნიკოლოზ ჟვანია</t>
  </si>
  <si>
    <t>გურჯაანი, ეკატერინე გაბაშვილის 1 შესახვევი N2</t>
  </si>
  <si>
    <t>ლაგოდეხი, მერაბ კოსტავას 15</t>
  </si>
  <si>
    <t>ქუთაისი, ცისფერყანწელების 7</t>
  </si>
  <si>
    <t>ჭიათურა, ქუთაისის 9</t>
  </si>
  <si>
    <t>ხულო, ტბელ აბუსელიძის 5</t>
  </si>
  <si>
    <t>ქარელი, თამარ მეფის 5</t>
  </si>
  <si>
    <t>ონი, ვახტანგ მე-6 #146ა</t>
  </si>
  <si>
    <t>მარტვილი, გახოკიძის 2</t>
  </si>
  <si>
    <t>გორი, ჭავჭავაძის 48</t>
  </si>
  <si>
    <t>51.01.60.496</t>
  </si>
  <si>
    <t>აბაშა, ს.მაიდანი</t>
  </si>
  <si>
    <t>54.01.54.375</t>
  </si>
  <si>
    <t>ახალციხე, შოთა რუსთაველის 44ა</t>
  </si>
  <si>
    <t>62.09.12.013</t>
  </si>
  <si>
    <t>38.10.36.12</t>
  </si>
  <si>
    <t>23.11.31.057.01.503</t>
  </si>
  <si>
    <t>სამტრედია, რესპუბლიკის 10</t>
  </si>
  <si>
    <t>66.45.24.126</t>
  </si>
  <si>
    <t>44.01.31.221</t>
  </si>
  <si>
    <t>18/11/2020</t>
  </si>
  <si>
    <t>ქუთაისი, ბაგრატიონის  12</t>
  </si>
  <si>
    <t>სარეკლამო ადგილი</t>
  </si>
  <si>
    <t>თელავი, ვარდოშვილის 20</t>
  </si>
  <si>
    <t>53.20.38.273</t>
  </si>
  <si>
    <t>29.08.31.01</t>
  </si>
  <si>
    <t>30.11.33.186.01.501</t>
  </si>
  <si>
    <t>ბაღდათი, წერეთლის 6</t>
  </si>
  <si>
    <t>წყალტუბო, წერეთლის 8</t>
  </si>
  <si>
    <t>ბორჯომი, მესხეთის 4</t>
  </si>
  <si>
    <t>64.23.01.348</t>
  </si>
  <si>
    <t>88.18.28.076</t>
  </si>
  <si>
    <t>32.10.34.2018</t>
  </si>
  <si>
    <t>ზესტაფონი, ფარნავაზ მეფის 12</t>
  </si>
  <si>
    <t>ხარაგაული, სოლომონ მეფის 53</t>
  </si>
  <si>
    <t>36.01.02.117</t>
  </si>
  <si>
    <t>ქუთაისი ნიკეას 13ბ</t>
  </si>
  <si>
    <t>3.05.22.249</t>
  </si>
  <si>
    <t>ფოთი, აღმაშენებლის 24</t>
  </si>
  <si>
    <t>04.01.09.024.01.002</t>
  </si>
  <si>
    <t>29.08.06.010.01.500</t>
  </si>
  <si>
    <t>წყალტუბო, დედა-ენის 13</t>
  </si>
  <si>
    <t>ხონი, მოსე ხონელის 3</t>
  </si>
  <si>
    <t>37.07.38.102.01.511</t>
  </si>
  <si>
    <t>01.17.09.009.022</t>
  </si>
  <si>
    <t>ქ.თბილისი, მესხეთის 135</t>
  </si>
  <si>
    <t>31/10/2020</t>
  </si>
  <si>
    <t>ქ.თბილისი, ბერი გაბრიელ სალოსის 45</t>
  </si>
  <si>
    <t>01.17.14.001.002.01.065</t>
  </si>
  <si>
    <t>03.03.21.299.01.508</t>
  </si>
  <si>
    <t>01.12.13.064/001.01/515</t>
  </si>
  <si>
    <t>01021006189; 01025001049</t>
  </si>
  <si>
    <t>თამარ შავგულიძე; რობერტ გუმაშიანი</t>
  </si>
  <si>
    <t>68.10.42.292</t>
  </si>
  <si>
    <t>34.08.19.085.01/001</t>
  </si>
  <si>
    <t>41.09.37.026.01.501</t>
  </si>
  <si>
    <t>სენაკი, ვაჰანიას ქ.N18</t>
  </si>
  <si>
    <t>ქალაქი თბილისი , ქუჩა შანდორ პეტეფის , N 1, კომერციული ფართი N6, სართული1</t>
  </si>
  <si>
    <t>01.19.36.006.002.01.02.006</t>
  </si>
  <si>
    <t>03.06.22.499</t>
  </si>
  <si>
    <t xml:space="preserve">ნაძალადევი, ცოტნე დადიანის 109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</si>
</sst>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0"/>
    <numFmt numFmtId="170" formatCode=".\კ\ვ.\მ"/>
  </numFmts>
  <fonts count="3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43" fontId="35" fillId="0" borderId="0" applyFont="0" applyFill="0" applyBorder="0" applyAlignment="0" applyProtection="0"/>
  </cellStyleXfs>
  <cellXfs count="48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2" fillId="0" borderId="41" xfId="9" applyFont="1" applyBorder="1" applyAlignment="1" applyProtection="1">
      <alignment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49" fontId="32" fillId="0" borderId="33" xfId="9" applyNumberFormat="1" applyFont="1" applyBorder="1" applyAlignment="1" applyProtection="1">
      <alignment vertical="center"/>
      <protection locked="0"/>
    </xf>
    <xf numFmtId="0" fontId="32" fillId="4" borderId="40" xfId="9" applyFont="1" applyFill="1" applyBorder="1" applyAlignment="1" applyProtection="1">
      <alignment vertical="center" wrapText="1"/>
      <protection locked="0"/>
    </xf>
    <xf numFmtId="0" fontId="32" fillId="4" borderId="33" xfId="9" applyFont="1" applyFill="1" applyBorder="1" applyAlignment="1" applyProtection="1">
      <alignment vertical="center" wrapText="1"/>
      <protection locked="0"/>
    </xf>
    <xf numFmtId="0" fontId="32" fillId="4" borderId="42" xfId="9" applyFont="1" applyFill="1" applyBorder="1" applyAlignment="1" applyProtection="1">
      <alignment vertical="center"/>
      <protection locked="0"/>
    </xf>
    <xf numFmtId="0" fontId="32" fillId="0" borderId="43" xfId="9" applyFont="1" applyBorder="1" applyAlignment="1" applyProtection="1">
      <alignment vertical="center" wrapText="1"/>
      <protection locked="0"/>
    </xf>
    <xf numFmtId="0" fontId="32" fillId="4" borderId="40" xfId="9" applyFont="1" applyFill="1" applyBorder="1" applyAlignment="1" applyProtection="1">
      <alignment wrapText="1"/>
      <protection locked="0"/>
    </xf>
    <xf numFmtId="0" fontId="0" fillId="0" borderId="0" xfId="0" applyNumberFormat="1"/>
    <xf numFmtId="2" fontId="0" fillId="0" borderId="1" xfId="0" applyNumberFormat="1" applyBorder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5" borderId="1" xfId="0" applyNumberFormat="1" applyFont="1" applyFill="1" applyBorder="1" applyAlignment="1" applyProtection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3" fontId="17" fillId="0" borderId="1" xfId="16" applyFont="1" applyFill="1" applyBorder="1" applyAlignment="1" applyProtection="1">
      <alignment horizontal="left" vertical="center" wrapText="1" indent="1"/>
    </xf>
    <xf numFmtId="43" fontId="22" fillId="2" borderId="1" xfId="16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43" fontId="22" fillId="5" borderId="1" xfId="16" applyFont="1" applyFill="1" applyBorder="1" applyProtection="1"/>
    <xf numFmtId="168" fontId="19" fillId="2" borderId="2" xfId="10" applyNumberFormat="1" applyFont="1" applyFill="1" applyBorder="1" applyAlignment="1" applyProtection="1">
      <alignment horizontal="left" vertical="center" wrapText="1"/>
      <protection locked="0"/>
    </xf>
    <xf numFmtId="43" fontId="17" fillId="0" borderId="1" xfId="1" applyNumberFormat="1" applyFont="1" applyFill="1" applyBorder="1" applyAlignment="1" applyProtection="1">
      <alignment horizontal="left" vertical="center" wrapText="1" indent="1"/>
    </xf>
    <xf numFmtId="0" fontId="11" fillId="2" borderId="0" xfId="0" applyFont="1" applyFill="1" applyAlignment="1">
      <alignment horizontal="center" vertical="center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1" xfId="5" applyFont="1" applyBorder="1" applyAlignment="1" applyProtection="1">
      <alignment horizontal="center" vertical="center" wrapText="1"/>
      <protection locked="0"/>
    </xf>
    <xf numFmtId="14" fontId="19" fillId="0" borderId="1" xfId="5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>
      <alignment horizontal="center" vertical="center"/>
    </xf>
    <xf numFmtId="0" fontId="19" fillId="5" borderId="1" xfId="15" applyFont="1" applyFill="1" applyBorder="1" applyAlignment="1" applyProtection="1">
      <alignment horizontal="center" vertical="center" wrapText="1"/>
    </xf>
    <xf numFmtId="0" fontId="19" fillId="5" borderId="5" xfId="15" applyFont="1" applyFill="1" applyBorder="1" applyAlignment="1" applyProtection="1">
      <alignment horizontal="left" vertical="center" wrapText="1"/>
    </xf>
    <xf numFmtId="0" fontId="19" fillId="0" borderId="1" xfId="15" applyFont="1" applyBorder="1" applyAlignment="1" applyProtection="1">
      <alignment horizontal="left" vertical="center" wrapText="1"/>
      <protection locked="0"/>
    </xf>
    <xf numFmtId="170" fontId="21" fillId="5" borderId="1" xfId="15" applyNumberFormat="1" applyFont="1" applyFill="1" applyBorder="1" applyAlignment="1" applyProtection="1">
      <alignment horizontal="center" vertical="center" wrapText="1"/>
    </xf>
    <xf numFmtId="14" fontId="21" fillId="5" borderId="5" xfId="15" applyNumberFormat="1" applyFont="1" applyFill="1" applyBorder="1" applyAlignment="1" applyProtection="1">
      <alignment horizontal="center" vertical="center" wrapText="1"/>
    </xf>
    <xf numFmtId="0" fontId="21" fillId="0" borderId="1" xfId="15" applyFont="1" applyFill="1" applyBorder="1" applyAlignment="1" applyProtection="1">
      <alignment horizontal="center" vertical="center" wrapText="1"/>
    </xf>
    <xf numFmtId="14" fontId="21" fillId="0" borderId="5" xfId="15" applyNumberFormat="1" applyFont="1" applyFill="1" applyBorder="1" applyAlignment="1" applyProtection="1">
      <alignment horizontal="center" vertical="center" wrapText="1"/>
    </xf>
    <xf numFmtId="170" fontId="21" fillId="0" borderId="1" xfId="15" applyNumberFormat="1" applyFont="1" applyFill="1" applyBorder="1" applyAlignment="1" applyProtection="1">
      <alignment horizontal="center" vertical="center" wrapText="1"/>
    </xf>
    <xf numFmtId="0" fontId="21" fillId="0" borderId="5" xfId="15" applyFont="1" applyFill="1" applyBorder="1" applyAlignment="1" applyProtection="1">
      <alignment horizontal="center" vertical="center" wrapText="1"/>
    </xf>
    <xf numFmtId="49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21" fillId="0" borderId="5" xfId="15" applyNumberFormat="1" applyFont="1" applyFill="1" applyBorder="1" applyAlignment="1" applyProtection="1">
      <alignment horizontal="center" vertical="center" wrapText="1"/>
    </xf>
    <xf numFmtId="2" fontId="21" fillId="5" borderId="5" xfId="15" applyNumberFormat="1" applyFont="1" applyFill="1" applyBorder="1" applyAlignment="1" applyProtection="1">
      <alignment horizontal="center" vertical="center" wrapText="1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8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1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23</xdr:row>
      <xdr:rowOff>180975</xdr:rowOff>
    </xdr:from>
    <xdr:to>
      <xdr:col>2</xdr:col>
      <xdr:colOff>554556</xdr:colOff>
      <xdr:row>23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171450</xdr:rowOff>
    </xdr:from>
    <xdr:to>
      <xdr:col>2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21</xdr:row>
      <xdr:rowOff>180975</xdr:rowOff>
    </xdr:from>
    <xdr:to>
      <xdr:col>6</xdr:col>
      <xdr:colOff>219075</xdr:colOff>
      <xdr:row>21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171450</xdr:rowOff>
    </xdr:from>
    <xdr:to>
      <xdr:col>2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22</xdr:row>
      <xdr:rowOff>152400</xdr:rowOff>
    </xdr:from>
    <xdr:to>
      <xdr:col>7</xdr:col>
      <xdr:colOff>9525</xdr:colOff>
      <xdr:row>22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view="pageBreakPreview" topLeftCell="A16" zoomScaleNormal="100" zoomScaleSheetLayoutView="100" workbookViewId="0">
      <selection activeCell="H28" sqref="H28"/>
    </sheetView>
  </sheetViews>
  <sheetFormatPr defaultRowHeight="15" x14ac:dyDescent="0.2"/>
  <cols>
    <col min="1" max="1" width="6.28515625" style="252" bestFit="1" customWidth="1"/>
    <col min="2" max="2" width="13.140625" style="252" customWidth="1"/>
    <col min="3" max="3" width="17.85546875" style="252" customWidth="1"/>
    <col min="4" max="4" width="15.140625" style="252" customWidth="1"/>
    <col min="5" max="5" width="24.5703125" style="252" customWidth="1"/>
    <col min="6" max="6" width="19.140625" style="253" customWidth="1"/>
    <col min="7" max="7" width="21.42578125" style="253" bestFit="1" customWidth="1"/>
    <col min="8" max="8" width="20.85546875" style="253" customWidth="1"/>
    <col min="9" max="9" width="28.28515625" style="252" customWidth="1"/>
    <col min="10" max="10" width="14.7109375" style="252" customWidth="1"/>
    <col min="11" max="11" width="11.28515625" style="252" customWidth="1"/>
    <col min="12" max="12" width="15.28515625" style="252" customWidth="1"/>
    <col min="13" max="16384" width="9.140625" style="252"/>
  </cols>
  <sheetData>
    <row r="1" spans="1:12" s="263" customFormat="1" x14ac:dyDescent="0.2">
      <c r="A1" s="327" t="s">
        <v>289</v>
      </c>
      <c r="B1" s="316"/>
      <c r="C1" s="316"/>
      <c r="D1" s="316"/>
      <c r="E1" s="317"/>
      <c r="F1" s="311"/>
      <c r="G1" s="317"/>
      <c r="H1" s="326"/>
      <c r="I1" s="316"/>
      <c r="J1" s="317"/>
      <c r="K1" s="317"/>
      <c r="L1" s="325" t="s">
        <v>97</v>
      </c>
    </row>
    <row r="2" spans="1:12" s="263" customFormat="1" x14ac:dyDescent="0.2">
      <c r="A2" s="324" t="s">
        <v>128</v>
      </c>
      <c r="B2" s="316"/>
      <c r="C2" s="316"/>
      <c r="D2" s="316"/>
      <c r="E2" s="317"/>
      <c r="F2" s="311"/>
      <c r="G2" s="317"/>
      <c r="H2" s="323"/>
      <c r="I2" s="316"/>
      <c r="J2" s="317"/>
      <c r="K2" s="450" t="s">
        <v>477</v>
      </c>
      <c r="L2" s="451"/>
    </row>
    <row r="3" spans="1:12" s="263" customFormat="1" x14ac:dyDescent="0.2">
      <c r="A3" s="322"/>
      <c r="B3" s="316"/>
      <c r="C3" s="321"/>
      <c r="D3" s="320"/>
      <c r="E3" s="317"/>
      <c r="F3" s="319"/>
      <c r="G3" s="317"/>
      <c r="H3" s="317"/>
      <c r="I3" s="311"/>
      <c r="J3" s="316"/>
      <c r="K3" s="316"/>
      <c r="L3" s="315"/>
    </row>
    <row r="4" spans="1:12" s="263" customFormat="1" x14ac:dyDescent="0.2">
      <c r="A4" s="347" t="s">
        <v>257</v>
      </c>
      <c r="B4" s="311"/>
      <c r="C4" s="311"/>
      <c r="D4" s="354"/>
      <c r="E4" s="355"/>
      <c r="F4" s="318"/>
      <c r="G4" s="317"/>
      <c r="H4" s="356"/>
      <c r="I4" s="355"/>
      <c r="J4" s="316"/>
      <c r="K4" s="317"/>
      <c r="L4" s="315"/>
    </row>
    <row r="5" spans="1:12" s="263" customFormat="1" ht="15.75" thickBot="1" x14ac:dyDescent="0.25">
      <c r="A5" s="452" t="s">
        <v>476</v>
      </c>
      <c r="B5" s="452"/>
      <c r="C5" s="452"/>
      <c r="D5" s="452"/>
      <c r="E5" s="452"/>
      <c r="F5" s="452"/>
      <c r="G5" s="318"/>
      <c r="H5" s="318"/>
      <c r="I5" s="317"/>
      <c r="J5" s="316"/>
      <c r="K5" s="316"/>
      <c r="L5" s="315"/>
    </row>
    <row r="6" spans="1:12" ht="15.75" thickBot="1" x14ac:dyDescent="0.25">
      <c r="A6" s="314"/>
      <c r="B6" s="313"/>
      <c r="C6" s="312"/>
      <c r="D6" s="312"/>
      <c r="E6" s="312"/>
      <c r="F6" s="311"/>
      <c r="G6" s="311"/>
      <c r="H6" s="311"/>
      <c r="I6" s="455" t="s">
        <v>403</v>
      </c>
      <c r="J6" s="456"/>
      <c r="K6" s="457"/>
      <c r="L6" s="310"/>
    </row>
    <row r="7" spans="1:12" s="298" customFormat="1" ht="51.75" thickBot="1" x14ac:dyDescent="0.25">
      <c r="A7" s="309" t="s">
        <v>64</v>
      </c>
      <c r="B7" s="308" t="s">
        <v>129</v>
      </c>
      <c r="C7" s="308" t="s">
        <v>402</v>
      </c>
      <c r="D7" s="307" t="s">
        <v>263</v>
      </c>
      <c r="E7" s="306" t="s">
        <v>401</v>
      </c>
      <c r="F7" s="305" t="s">
        <v>400</v>
      </c>
      <c r="G7" s="304" t="s">
        <v>216</v>
      </c>
      <c r="H7" s="303" t="s">
        <v>213</v>
      </c>
      <c r="I7" s="302" t="s">
        <v>399</v>
      </c>
      <c r="J7" s="301" t="s">
        <v>260</v>
      </c>
      <c r="K7" s="300" t="s">
        <v>217</v>
      </c>
      <c r="L7" s="299" t="s">
        <v>218</v>
      </c>
    </row>
    <row r="8" spans="1:12" s="292" customFormat="1" ht="15.75" thickBot="1" x14ac:dyDescent="0.25">
      <c r="A8" s="296">
        <v>1</v>
      </c>
      <c r="B8" s="295">
        <v>2</v>
      </c>
      <c r="C8" s="297">
        <v>3</v>
      </c>
      <c r="D8" s="297">
        <v>4</v>
      </c>
      <c r="E8" s="296">
        <v>5</v>
      </c>
      <c r="F8" s="295">
        <v>6</v>
      </c>
      <c r="G8" s="297">
        <v>7</v>
      </c>
      <c r="H8" s="295">
        <v>8</v>
      </c>
      <c r="I8" s="296">
        <v>9</v>
      </c>
      <c r="J8" s="295">
        <v>10</v>
      </c>
      <c r="K8" s="294">
        <v>11</v>
      </c>
      <c r="L8" s="293">
        <v>12</v>
      </c>
    </row>
    <row r="9" spans="1:12" ht="25.5" x14ac:dyDescent="0.2">
      <c r="A9" s="291">
        <v>1</v>
      </c>
      <c r="B9" s="282">
        <v>44096</v>
      </c>
      <c r="C9" s="281" t="s">
        <v>478</v>
      </c>
      <c r="D9" s="290">
        <v>40000</v>
      </c>
      <c r="E9" s="289" t="s">
        <v>487</v>
      </c>
      <c r="F9" s="278" t="s">
        <v>504</v>
      </c>
      <c r="G9" s="288" t="s">
        <v>529</v>
      </c>
      <c r="H9" s="288" t="s">
        <v>554</v>
      </c>
      <c r="I9" s="287"/>
      <c r="J9" s="286"/>
      <c r="K9" s="285"/>
      <c r="L9" s="284"/>
    </row>
    <row r="10" spans="1:12" ht="25.5" x14ac:dyDescent="0.2">
      <c r="A10" s="283">
        <v>2</v>
      </c>
      <c r="B10" s="282">
        <v>44096</v>
      </c>
      <c r="C10" s="281" t="s">
        <v>478</v>
      </c>
      <c r="D10" s="280">
        <v>30000</v>
      </c>
      <c r="E10" s="279" t="s">
        <v>488</v>
      </c>
      <c r="F10" s="278" t="s">
        <v>505</v>
      </c>
      <c r="G10" s="278" t="s">
        <v>530</v>
      </c>
      <c r="H10" s="278" t="s">
        <v>554</v>
      </c>
      <c r="I10" s="277"/>
      <c r="J10" s="276"/>
      <c r="K10" s="275"/>
      <c r="L10" s="274"/>
    </row>
    <row r="11" spans="1:12" ht="25.5" x14ac:dyDescent="0.2">
      <c r="A11" s="283">
        <v>3</v>
      </c>
      <c r="B11" s="282">
        <v>44097</v>
      </c>
      <c r="C11" s="281" t="s">
        <v>478</v>
      </c>
      <c r="D11" s="280">
        <v>10000</v>
      </c>
      <c r="E11" s="279" t="s">
        <v>489</v>
      </c>
      <c r="F11" s="360" t="s">
        <v>506</v>
      </c>
      <c r="G11" s="278" t="s">
        <v>531</v>
      </c>
      <c r="H11" s="278" t="s">
        <v>555</v>
      </c>
      <c r="I11" s="277"/>
      <c r="J11" s="276"/>
      <c r="K11" s="275"/>
      <c r="L11" s="274"/>
    </row>
    <row r="12" spans="1:12" ht="25.5" x14ac:dyDescent="0.2">
      <c r="A12" s="291">
        <v>4</v>
      </c>
      <c r="B12" s="282">
        <v>44097</v>
      </c>
      <c r="C12" s="281" t="s">
        <v>478</v>
      </c>
      <c r="D12" s="280">
        <v>59958</v>
      </c>
      <c r="E12" s="279" t="s">
        <v>479</v>
      </c>
      <c r="F12" s="278" t="s">
        <v>507</v>
      </c>
      <c r="G12" s="278" t="s">
        <v>532</v>
      </c>
      <c r="H12" s="278" t="s">
        <v>556</v>
      </c>
      <c r="I12" s="277"/>
      <c r="J12" s="276"/>
      <c r="K12" s="275"/>
      <c r="L12" s="274"/>
    </row>
    <row r="13" spans="1:12" ht="25.5" x14ac:dyDescent="0.2">
      <c r="A13" s="283">
        <v>5</v>
      </c>
      <c r="B13" s="282">
        <v>44099</v>
      </c>
      <c r="C13" s="281" t="s">
        <v>478</v>
      </c>
      <c r="D13" s="280">
        <v>60000</v>
      </c>
      <c r="E13" s="279" t="s">
        <v>490</v>
      </c>
      <c r="F13" s="278" t="s">
        <v>508</v>
      </c>
      <c r="G13" s="278" t="s">
        <v>533</v>
      </c>
      <c r="H13" s="278" t="s">
        <v>555</v>
      </c>
      <c r="I13" s="277"/>
      <c r="J13" s="276"/>
      <c r="K13" s="275"/>
      <c r="L13" s="274"/>
    </row>
    <row r="14" spans="1:12" ht="25.5" x14ac:dyDescent="0.2">
      <c r="A14" s="283">
        <v>6</v>
      </c>
      <c r="B14" s="282">
        <v>44102</v>
      </c>
      <c r="C14" s="281" t="s">
        <v>478</v>
      </c>
      <c r="D14" s="280">
        <v>20000</v>
      </c>
      <c r="E14" s="279" t="s">
        <v>480</v>
      </c>
      <c r="F14" s="278" t="s">
        <v>509</v>
      </c>
      <c r="G14" s="278" t="s">
        <v>534</v>
      </c>
      <c r="H14" s="278" t="s">
        <v>556</v>
      </c>
      <c r="I14" s="277"/>
      <c r="J14" s="276"/>
      <c r="K14" s="275"/>
      <c r="L14" s="274"/>
    </row>
    <row r="15" spans="1:12" ht="25.5" x14ac:dyDescent="0.2">
      <c r="A15" s="291">
        <v>7</v>
      </c>
      <c r="B15" s="282">
        <v>44102</v>
      </c>
      <c r="C15" s="281" t="s">
        <v>478</v>
      </c>
      <c r="D15" s="280">
        <v>20000</v>
      </c>
      <c r="E15" s="279" t="s">
        <v>481</v>
      </c>
      <c r="F15" s="278" t="s">
        <v>510</v>
      </c>
      <c r="G15" s="278" t="s">
        <v>535</v>
      </c>
      <c r="H15" s="278" t="s">
        <v>554</v>
      </c>
      <c r="I15" s="277"/>
      <c r="J15" s="276"/>
      <c r="K15" s="275"/>
      <c r="L15" s="274"/>
    </row>
    <row r="16" spans="1:12" ht="25.5" x14ac:dyDescent="0.2">
      <c r="A16" s="283">
        <v>8</v>
      </c>
      <c r="B16" s="282">
        <v>44104</v>
      </c>
      <c r="C16" s="281" t="s">
        <v>478</v>
      </c>
      <c r="D16" s="280">
        <v>15000</v>
      </c>
      <c r="E16" s="279" t="s">
        <v>482</v>
      </c>
      <c r="F16" s="278" t="s">
        <v>511</v>
      </c>
      <c r="G16" s="278" t="s">
        <v>536</v>
      </c>
      <c r="H16" s="278" t="s">
        <v>554</v>
      </c>
      <c r="I16" s="277"/>
      <c r="J16" s="276"/>
      <c r="K16" s="275"/>
      <c r="L16" s="274"/>
    </row>
    <row r="17" spans="1:12" ht="25.5" x14ac:dyDescent="0.2">
      <c r="A17" s="283">
        <v>9</v>
      </c>
      <c r="B17" s="282">
        <v>44105</v>
      </c>
      <c r="C17" s="281" t="s">
        <v>478</v>
      </c>
      <c r="D17" s="280">
        <v>60000</v>
      </c>
      <c r="E17" s="279" t="s">
        <v>491</v>
      </c>
      <c r="F17" s="278" t="s">
        <v>512</v>
      </c>
      <c r="G17" s="278" t="s">
        <v>537</v>
      </c>
      <c r="H17" s="278" t="s">
        <v>554</v>
      </c>
      <c r="I17" s="277"/>
      <c r="J17" s="276"/>
      <c r="K17" s="275"/>
      <c r="L17" s="274"/>
    </row>
    <row r="18" spans="1:12" ht="25.5" x14ac:dyDescent="0.2">
      <c r="A18" s="291">
        <v>10</v>
      </c>
      <c r="B18" s="282">
        <v>44105</v>
      </c>
      <c r="C18" s="281" t="s">
        <v>478</v>
      </c>
      <c r="D18" s="280">
        <v>60000</v>
      </c>
      <c r="E18" s="279" t="s">
        <v>492</v>
      </c>
      <c r="F18" s="278" t="s">
        <v>513</v>
      </c>
      <c r="G18" s="278" t="s">
        <v>538</v>
      </c>
      <c r="H18" s="278" t="s">
        <v>554</v>
      </c>
      <c r="I18" s="277"/>
      <c r="J18" s="276"/>
      <c r="K18" s="275"/>
      <c r="L18" s="274"/>
    </row>
    <row r="19" spans="1:12" ht="25.5" x14ac:dyDescent="0.2">
      <c r="A19" s="283">
        <v>11</v>
      </c>
      <c r="B19" s="282">
        <v>44106</v>
      </c>
      <c r="C19" s="281" t="s">
        <v>478</v>
      </c>
      <c r="D19" s="280">
        <v>40000</v>
      </c>
      <c r="E19" s="279" t="s">
        <v>483</v>
      </c>
      <c r="F19" s="278" t="s">
        <v>514</v>
      </c>
      <c r="G19" s="278" t="s">
        <v>539</v>
      </c>
      <c r="H19" s="278" t="s">
        <v>554</v>
      </c>
      <c r="I19" s="277"/>
      <c r="J19" s="276"/>
      <c r="K19" s="275"/>
      <c r="L19" s="274"/>
    </row>
    <row r="20" spans="1:12" ht="25.5" x14ac:dyDescent="0.2">
      <c r="A20" s="283">
        <v>12</v>
      </c>
      <c r="B20" s="282">
        <v>44106</v>
      </c>
      <c r="C20" s="281" t="s">
        <v>478</v>
      </c>
      <c r="D20" s="280">
        <v>10000</v>
      </c>
      <c r="E20" s="279" t="s">
        <v>493</v>
      </c>
      <c r="F20" s="278" t="s">
        <v>515</v>
      </c>
      <c r="G20" s="278" t="s">
        <v>540</v>
      </c>
      <c r="H20" s="278" t="s">
        <v>554</v>
      </c>
      <c r="I20" s="277"/>
      <c r="J20" s="276"/>
      <c r="K20" s="275"/>
      <c r="L20" s="274"/>
    </row>
    <row r="21" spans="1:12" ht="25.5" x14ac:dyDescent="0.2">
      <c r="A21" s="291">
        <v>13</v>
      </c>
      <c r="B21" s="282">
        <v>44106</v>
      </c>
      <c r="C21" s="281" t="s">
        <v>478</v>
      </c>
      <c r="D21" s="280">
        <v>10000</v>
      </c>
      <c r="E21" s="279" t="s">
        <v>494</v>
      </c>
      <c r="F21" s="278" t="s">
        <v>516</v>
      </c>
      <c r="G21" s="278" t="s">
        <v>541</v>
      </c>
      <c r="H21" s="278" t="s">
        <v>554</v>
      </c>
      <c r="I21" s="277"/>
      <c r="J21" s="276"/>
      <c r="K21" s="275"/>
      <c r="L21" s="274"/>
    </row>
    <row r="22" spans="1:12" ht="25.5" x14ac:dyDescent="0.2">
      <c r="A22" s="283">
        <v>14</v>
      </c>
      <c r="B22" s="282">
        <v>44109</v>
      </c>
      <c r="C22" s="281" t="s">
        <v>478</v>
      </c>
      <c r="D22" s="280">
        <v>40000</v>
      </c>
      <c r="E22" s="279" t="s">
        <v>481</v>
      </c>
      <c r="F22" s="278" t="s">
        <v>510</v>
      </c>
      <c r="G22" s="278" t="s">
        <v>535</v>
      </c>
      <c r="H22" s="278" t="s">
        <v>555</v>
      </c>
      <c r="I22" s="277"/>
      <c r="J22" s="276"/>
      <c r="K22" s="275"/>
      <c r="L22" s="274"/>
    </row>
    <row r="23" spans="1:12" ht="25.5" x14ac:dyDescent="0.2">
      <c r="A23" s="283">
        <v>15</v>
      </c>
      <c r="B23" s="282">
        <v>44109</v>
      </c>
      <c r="C23" s="281" t="s">
        <v>478</v>
      </c>
      <c r="D23" s="280">
        <v>60000</v>
      </c>
      <c r="E23" s="279" t="s">
        <v>495</v>
      </c>
      <c r="F23" s="278" t="s">
        <v>517</v>
      </c>
      <c r="G23" s="278" t="s">
        <v>542</v>
      </c>
      <c r="H23" s="278" t="s">
        <v>554</v>
      </c>
      <c r="I23" s="277"/>
      <c r="J23" s="276"/>
      <c r="K23" s="275"/>
      <c r="L23" s="274"/>
    </row>
    <row r="24" spans="1:12" ht="25.5" x14ac:dyDescent="0.2">
      <c r="A24" s="291">
        <v>16</v>
      </c>
      <c r="B24" s="282">
        <v>44109</v>
      </c>
      <c r="C24" s="281" t="s">
        <v>478</v>
      </c>
      <c r="D24" s="280">
        <v>700</v>
      </c>
      <c r="E24" s="279" t="s">
        <v>496</v>
      </c>
      <c r="F24" s="278" t="s">
        <v>518</v>
      </c>
      <c r="G24" s="278" t="s">
        <v>543</v>
      </c>
      <c r="H24" s="278" t="s">
        <v>557</v>
      </c>
      <c r="I24" s="277"/>
      <c r="J24" s="276"/>
      <c r="K24" s="275"/>
      <c r="L24" s="274"/>
    </row>
    <row r="25" spans="1:12" ht="25.5" x14ac:dyDescent="0.2">
      <c r="A25" s="283">
        <v>17</v>
      </c>
      <c r="B25" s="282">
        <v>44109</v>
      </c>
      <c r="C25" s="281" t="s">
        <v>478</v>
      </c>
      <c r="D25" s="280">
        <v>50000</v>
      </c>
      <c r="E25" s="279" t="s">
        <v>497</v>
      </c>
      <c r="F25" s="278" t="s">
        <v>519</v>
      </c>
      <c r="G25" s="278" t="s">
        <v>544</v>
      </c>
      <c r="H25" s="278" t="s">
        <v>555</v>
      </c>
      <c r="I25" s="277"/>
      <c r="J25" s="276"/>
      <c r="K25" s="275"/>
      <c r="L25" s="274"/>
    </row>
    <row r="26" spans="1:12" ht="25.5" x14ac:dyDescent="0.2">
      <c r="A26" s="283">
        <v>18</v>
      </c>
      <c r="B26" s="282">
        <v>44109</v>
      </c>
      <c r="C26" s="281" t="s">
        <v>478</v>
      </c>
      <c r="D26" s="280">
        <v>20000</v>
      </c>
      <c r="E26" s="279" t="s">
        <v>498</v>
      </c>
      <c r="F26" s="278" t="s">
        <v>520</v>
      </c>
      <c r="G26" s="278" t="s">
        <v>545</v>
      </c>
      <c r="H26" s="278" t="s">
        <v>555</v>
      </c>
      <c r="I26" s="277"/>
      <c r="J26" s="276"/>
      <c r="K26" s="275"/>
      <c r="L26" s="274"/>
    </row>
    <row r="27" spans="1:12" ht="25.5" x14ac:dyDescent="0.2">
      <c r="A27" s="291">
        <v>19</v>
      </c>
      <c r="B27" s="282">
        <v>44109</v>
      </c>
      <c r="C27" s="281" t="s">
        <v>478</v>
      </c>
      <c r="D27" s="409">
        <v>50000</v>
      </c>
      <c r="E27" s="410" t="s">
        <v>499</v>
      </c>
      <c r="F27" s="411" t="s">
        <v>521</v>
      </c>
      <c r="G27" s="411" t="s">
        <v>546</v>
      </c>
      <c r="H27" s="411" t="s">
        <v>555</v>
      </c>
      <c r="I27" s="412"/>
      <c r="J27" s="413"/>
      <c r="K27" s="414"/>
      <c r="L27" s="415"/>
    </row>
    <row r="28" spans="1:12" ht="25.5" x14ac:dyDescent="0.2">
      <c r="A28" s="283">
        <v>20</v>
      </c>
      <c r="B28" s="282">
        <v>44110</v>
      </c>
      <c r="C28" s="281" t="s">
        <v>478</v>
      </c>
      <c r="D28" s="409">
        <v>60000</v>
      </c>
      <c r="E28" s="410" t="s">
        <v>500</v>
      </c>
      <c r="F28" s="411" t="s">
        <v>522</v>
      </c>
      <c r="G28" s="411" t="s">
        <v>547</v>
      </c>
      <c r="H28" s="411" t="s">
        <v>555</v>
      </c>
      <c r="I28" s="412"/>
      <c r="J28" s="413"/>
      <c r="K28" s="414"/>
      <c r="L28" s="415"/>
    </row>
    <row r="29" spans="1:12" ht="25.5" x14ac:dyDescent="0.2">
      <c r="A29" s="283">
        <v>21</v>
      </c>
      <c r="B29" s="282">
        <v>44113</v>
      </c>
      <c r="C29" s="281" t="s">
        <v>478</v>
      </c>
      <c r="D29" s="409">
        <v>60000</v>
      </c>
      <c r="E29" s="410" t="s">
        <v>501</v>
      </c>
      <c r="F29" s="411" t="s">
        <v>523</v>
      </c>
      <c r="G29" s="411" t="s">
        <v>548</v>
      </c>
      <c r="H29" s="411" t="s">
        <v>554</v>
      </c>
      <c r="I29" s="412"/>
      <c r="J29" s="413"/>
      <c r="K29" s="414"/>
      <c r="L29" s="415"/>
    </row>
    <row r="30" spans="1:12" ht="25.5" x14ac:dyDescent="0.2">
      <c r="A30" s="291">
        <v>22</v>
      </c>
      <c r="B30" s="282">
        <v>44113</v>
      </c>
      <c r="C30" s="281" t="s">
        <v>478</v>
      </c>
      <c r="D30" s="409">
        <v>60000</v>
      </c>
      <c r="E30" s="410" t="s">
        <v>502</v>
      </c>
      <c r="F30" s="411" t="s">
        <v>524</v>
      </c>
      <c r="G30" s="411" t="s">
        <v>549</v>
      </c>
      <c r="H30" s="411" t="s">
        <v>555</v>
      </c>
      <c r="I30" s="412"/>
      <c r="J30" s="413"/>
      <c r="K30" s="414"/>
      <c r="L30" s="415"/>
    </row>
    <row r="31" spans="1:12" ht="25.5" x14ac:dyDescent="0.2">
      <c r="A31" s="283">
        <v>23</v>
      </c>
      <c r="B31" s="282">
        <v>44113</v>
      </c>
      <c r="C31" s="281" t="s">
        <v>478</v>
      </c>
      <c r="D31" s="409">
        <v>59958</v>
      </c>
      <c r="E31" s="410" t="s">
        <v>484</v>
      </c>
      <c r="F31" s="411" t="s">
        <v>525</v>
      </c>
      <c r="G31" s="411" t="s">
        <v>550</v>
      </c>
      <c r="H31" s="411" t="s">
        <v>556</v>
      </c>
      <c r="I31" s="412"/>
      <c r="J31" s="413"/>
      <c r="K31" s="414"/>
      <c r="L31" s="415"/>
    </row>
    <row r="32" spans="1:12" ht="25.5" x14ac:dyDescent="0.2">
      <c r="A32" s="283">
        <v>24</v>
      </c>
      <c r="B32" s="282">
        <v>44113</v>
      </c>
      <c r="C32" s="281" t="s">
        <v>478</v>
      </c>
      <c r="D32" s="409">
        <v>40000</v>
      </c>
      <c r="E32" s="410" t="s">
        <v>503</v>
      </c>
      <c r="F32" s="411" t="s">
        <v>526</v>
      </c>
      <c r="G32" s="411" t="s">
        <v>551</v>
      </c>
      <c r="H32" s="411" t="s">
        <v>555</v>
      </c>
      <c r="I32" s="412"/>
      <c r="J32" s="413"/>
      <c r="K32" s="414"/>
      <c r="L32" s="415"/>
    </row>
    <row r="33" spans="1:12" ht="25.5" x14ac:dyDescent="0.2">
      <c r="A33" s="291">
        <v>25</v>
      </c>
      <c r="B33" s="282">
        <v>44116</v>
      </c>
      <c r="C33" s="281" t="s">
        <v>478</v>
      </c>
      <c r="D33" s="409">
        <v>60000</v>
      </c>
      <c r="E33" s="410" t="s">
        <v>485</v>
      </c>
      <c r="F33" s="411" t="s">
        <v>527</v>
      </c>
      <c r="G33" s="411" t="s">
        <v>552</v>
      </c>
      <c r="H33" s="411" t="s">
        <v>554</v>
      </c>
      <c r="I33" s="412"/>
      <c r="J33" s="413"/>
      <c r="K33" s="414"/>
      <c r="L33" s="415"/>
    </row>
    <row r="34" spans="1:12" ht="25.5" x14ac:dyDescent="0.2">
      <c r="A34" s="283">
        <v>26</v>
      </c>
      <c r="B34" s="282">
        <v>44116</v>
      </c>
      <c r="C34" s="281" t="s">
        <v>478</v>
      </c>
      <c r="D34" s="409">
        <v>60000</v>
      </c>
      <c r="E34" s="410" t="s">
        <v>486</v>
      </c>
      <c r="F34" s="411" t="s">
        <v>528</v>
      </c>
      <c r="G34" s="411" t="s">
        <v>553</v>
      </c>
      <c r="H34" s="411" t="s">
        <v>554</v>
      </c>
      <c r="I34" s="412"/>
      <c r="J34" s="413"/>
      <c r="K34" s="414"/>
      <c r="L34" s="415"/>
    </row>
    <row r="35" spans="1:12" ht="76.5" x14ac:dyDescent="0.25">
      <c r="A35" s="283">
        <v>27</v>
      </c>
      <c r="B35" s="282">
        <v>44104</v>
      </c>
      <c r="C35" s="281" t="s">
        <v>558</v>
      </c>
      <c r="D35" s="409">
        <v>4931.7</v>
      </c>
      <c r="E35" s="410" t="s">
        <v>559</v>
      </c>
      <c r="F35" s="411" t="s">
        <v>560</v>
      </c>
      <c r="G35" s="411"/>
      <c r="H35" s="411"/>
      <c r="I35" s="416" t="s">
        <v>563</v>
      </c>
      <c r="J35" s="413"/>
      <c r="K35" s="414"/>
      <c r="L35" s="415" t="s">
        <v>565</v>
      </c>
    </row>
    <row r="36" spans="1:12" ht="38.25" x14ac:dyDescent="0.25">
      <c r="A36" s="291">
        <v>28</v>
      </c>
      <c r="B36" s="282">
        <v>44104</v>
      </c>
      <c r="C36" s="281" t="s">
        <v>558</v>
      </c>
      <c r="D36" s="409">
        <v>400</v>
      </c>
      <c r="E36" s="410" t="s">
        <v>561</v>
      </c>
      <c r="F36" s="411" t="s">
        <v>562</v>
      </c>
      <c r="G36" s="411"/>
      <c r="H36" s="411"/>
      <c r="I36" s="416" t="s">
        <v>564</v>
      </c>
      <c r="J36" s="413"/>
      <c r="K36" s="414"/>
      <c r="L36" s="274" t="s">
        <v>565</v>
      </c>
    </row>
    <row r="37" spans="1:12" ht="15.75" thickBot="1" x14ac:dyDescent="0.25">
      <c r="A37" s="273" t="s">
        <v>259</v>
      </c>
      <c r="B37" s="272"/>
      <c r="C37" s="281"/>
      <c r="D37" s="271"/>
      <c r="E37" s="270"/>
      <c r="F37" s="269"/>
      <c r="G37" s="269"/>
      <c r="H37" s="269"/>
      <c r="I37" s="268"/>
      <c r="J37" s="267"/>
      <c r="K37" s="266"/>
      <c r="L37" s="265"/>
    </row>
    <row r="38" spans="1:12" x14ac:dyDescent="0.2">
      <c r="A38" s="255"/>
      <c r="B38" s="256"/>
      <c r="C38" s="255"/>
      <c r="D38" s="256"/>
      <c r="E38" s="255"/>
      <c r="F38" s="256"/>
      <c r="G38" s="255"/>
      <c r="H38" s="256"/>
      <c r="I38" s="255"/>
      <c r="J38" s="256"/>
      <c r="K38" s="255"/>
      <c r="L38" s="256"/>
    </row>
    <row r="39" spans="1:12" x14ac:dyDescent="0.2">
      <c r="A39" s="255"/>
      <c r="B39" s="262"/>
      <c r="C39" s="255"/>
      <c r="D39" s="262"/>
      <c r="E39" s="255"/>
      <c r="F39" s="262"/>
      <c r="G39" s="255"/>
      <c r="H39" s="262"/>
      <c r="I39" s="255"/>
      <c r="J39" s="262"/>
      <c r="K39" s="255"/>
      <c r="L39" s="262"/>
    </row>
    <row r="40" spans="1:12" s="263" customFormat="1" x14ac:dyDescent="0.2">
      <c r="A40" s="454" t="s">
        <v>373</v>
      </c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</row>
    <row r="41" spans="1:12" s="264" customFormat="1" ht="12.75" x14ac:dyDescent="0.2">
      <c r="A41" s="454" t="s">
        <v>398</v>
      </c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</row>
    <row r="42" spans="1:12" s="264" customFormat="1" ht="12.75" x14ac:dyDescent="0.2">
      <c r="A42" s="454"/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</row>
    <row r="43" spans="1:12" s="263" customFormat="1" x14ac:dyDescent="0.2">
      <c r="A43" s="454" t="s">
        <v>397</v>
      </c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</row>
    <row r="44" spans="1:12" s="263" customFormat="1" x14ac:dyDescent="0.2">
      <c r="A44" s="454"/>
      <c r="B44" s="454"/>
      <c r="C44" s="454"/>
      <c r="D44" s="454"/>
      <c r="E44" s="454"/>
      <c r="F44" s="454"/>
      <c r="G44" s="454"/>
      <c r="H44" s="454"/>
      <c r="I44" s="454"/>
      <c r="J44" s="454"/>
      <c r="K44" s="454"/>
      <c r="L44" s="454"/>
    </row>
    <row r="45" spans="1:12" s="263" customFormat="1" x14ac:dyDescent="0.2">
      <c r="A45" s="454" t="s">
        <v>396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</row>
    <row r="46" spans="1:12" s="263" customFormat="1" x14ac:dyDescent="0.2">
      <c r="A46" s="255"/>
      <c r="B46" s="256"/>
      <c r="C46" s="255"/>
      <c r="D46" s="256"/>
      <c r="E46" s="255"/>
      <c r="F46" s="256"/>
      <c r="G46" s="255"/>
      <c r="H46" s="256"/>
      <c r="I46" s="255"/>
      <c r="J46" s="256"/>
      <c r="K46" s="255"/>
      <c r="L46" s="256"/>
    </row>
    <row r="47" spans="1:12" s="263" customFormat="1" x14ac:dyDescent="0.2">
      <c r="A47" s="255"/>
      <c r="B47" s="262"/>
      <c r="C47" s="255"/>
      <c r="D47" s="262"/>
      <c r="E47" s="255"/>
      <c r="F47" s="262"/>
      <c r="G47" s="255"/>
      <c r="H47" s="262"/>
      <c r="I47" s="255"/>
      <c r="J47" s="262"/>
      <c r="K47" s="255"/>
      <c r="L47" s="262"/>
    </row>
    <row r="48" spans="1:12" s="263" customFormat="1" x14ac:dyDescent="0.2">
      <c r="A48" s="255"/>
      <c r="B48" s="256"/>
      <c r="C48" s="255"/>
      <c r="D48" s="256"/>
      <c r="E48" s="255"/>
      <c r="F48" s="256"/>
      <c r="G48" s="255"/>
      <c r="H48" s="256"/>
      <c r="I48" s="255"/>
      <c r="J48" s="256"/>
      <c r="K48" s="255"/>
      <c r="L48" s="256"/>
    </row>
    <row r="49" spans="1:12" x14ac:dyDescent="0.2">
      <c r="A49" s="255"/>
      <c r="B49" s="262"/>
      <c r="C49" s="255"/>
      <c r="D49" s="262"/>
      <c r="E49" s="255"/>
      <c r="F49" s="262"/>
      <c r="G49" s="255"/>
      <c r="H49" s="262"/>
      <c r="I49" s="255"/>
      <c r="J49" s="262"/>
      <c r="K49" s="255"/>
      <c r="L49" s="262"/>
    </row>
    <row r="50" spans="1:12" s="257" customFormat="1" x14ac:dyDescent="0.2">
      <c r="A50" s="460" t="s">
        <v>96</v>
      </c>
      <c r="B50" s="460"/>
      <c r="C50" s="256"/>
      <c r="D50" s="255"/>
      <c r="E50" s="256"/>
      <c r="F50" s="256"/>
      <c r="G50" s="255"/>
      <c r="H50" s="256"/>
      <c r="I50" s="256"/>
      <c r="J50" s="255"/>
      <c r="K50" s="256"/>
      <c r="L50" s="255"/>
    </row>
    <row r="51" spans="1:12" s="257" customFormat="1" x14ac:dyDescent="0.2">
      <c r="A51" s="256"/>
      <c r="B51" s="255"/>
      <c r="C51" s="260"/>
      <c r="D51" s="261"/>
      <c r="E51" s="260"/>
      <c r="F51" s="256"/>
      <c r="G51" s="255"/>
      <c r="H51" s="259"/>
      <c r="I51" s="256"/>
      <c r="J51" s="255"/>
      <c r="K51" s="256"/>
      <c r="L51" s="255"/>
    </row>
    <row r="52" spans="1:12" s="257" customFormat="1" ht="15" customHeight="1" x14ac:dyDescent="0.2">
      <c r="A52" s="256"/>
      <c r="B52" s="255"/>
      <c r="C52" s="453" t="s">
        <v>251</v>
      </c>
      <c r="D52" s="453"/>
      <c r="E52" s="453"/>
      <c r="F52" s="256"/>
      <c r="G52" s="255"/>
      <c r="H52" s="458" t="s">
        <v>395</v>
      </c>
      <c r="I52" s="258"/>
      <c r="J52" s="255"/>
      <c r="K52" s="256"/>
      <c r="L52" s="255"/>
    </row>
    <row r="53" spans="1:12" s="257" customFormat="1" x14ac:dyDescent="0.2">
      <c r="A53" s="256"/>
      <c r="B53" s="255"/>
      <c r="C53" s="256"/>
      <c r="D53" s="255"/>
      <c r="E53" s="256"/>
      <c r="F53" s="256"/>
      <c r="G53" s="255"/>
      <c r="H53" s="459"/>
      <c r="I53" s="258"/>
      <c r="J53" s="255"/>
      <c r="K53" s="256"/>
      <c r="L53" s="255"/>
    </row>
    <row r="54" spans="1:12" s="254" customFormat="1" x14ac:dyDescent="0.2">
      <c r="A54" s="256"/>
      <c r="B54" s="255"/>
      <c r="C54" s="453" t="s">
        <v>127</v>
      </c>
      <c r="D54" s="453"/>
      <c r="E54" s="453"/>
      <c r="F54" s="256"/>
      <c r="G54" s="255"/>
      <c r="H54" s="256"/>
      <c r="I54" s="256"/>
      <c r="J54" s="255"/>
      <c r="K54" s="256"/>
      <c r="L54" s="255"/>
    </row>
    <row r="55" spans="1:12" s="254" customFormat="1" x14ac:dyDescent="0.2">
      <c r="E55" s="252"/>
    </row>
    <row r="56" spans="1:12" s="254" customFormat="1" x14ac:dyDescent="0.2">
      <c r="E56" s="252"/>
    </row>
    <row r="57" spans="1:12" s="254" customFormat="1" x14ac:dyDescent="0.2">
      <c r="E57" s="252"/>
    </row>
    <row r="58" spans="1:12" s="254" customFormat="1" x14ac:dyDescent="0.2">
      <c r="E58" s="252"/>
    </row>
    <row r="59" spans="1:12" s="254" customFormat="1" x14ac:dyDescent="0.2"/>
  </sheetData>
  <mergeCells count="11">
    <mergeCell ref="K2:L2"/>
    <mergeCell ref="A5:F5"/>
    <mergeCell ref="C54:E54"/>
    <mergeCell ref="A41:L42"/>
    <mergeCell ref="A43:L44"/>
    <mergeCell ref="A45:L45"/>
    <mergeCell ref="I6:K6"/>
    <mergeCell ref="H52:H53"/>
    <mergeCell ref="A50:B50"/>
    <mergeCell ref="A40:L40"/>
    <mergeCell ref="C52:E52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7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37"/>
  </dataValidations>
  <printOptions gridLines="1"/>
  <pageMargins left="0.11810804899387577" right="0.11810804899387577" top="0.354329615048119" bottom="0.354329615048119" header="0.31496062992125984" footer="0.31496062992125984"/>
  <pageSetup paperSize="9" scale="71" fitToHeight="0" orientation="landscape" r:id="rId1"/>
  <rowBreaks count="1" manualBreakCount="1">
    <brk id="32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3"/>
  <sheetViews>
    <sheetView view="pageBreakPreview" topLeftCell="C13" zoomScaleSheetLayoutView="100" workbookViewId="0">
      <selection activeCell="L22" sqref="L22"/>
    </sheetView>
  </sheetViews>
  <sheetFormatPr defaultRowHeight="12.75" x14ac:dyDescent="0.2"/>
  <cols>
    <col min="1" max="1" width="5.42578125" style="178" customWidth="1"/>
    <col min="2" max="2" width="20.28515625" style="178" bestFit="1" customWidth="1"/>
    <col min="3" max="3" width="20.85546875" style="178" bestFit="1" customWidth="1"/>
    <col min="4" max="4" width="19.28515625" style="178" customWidth="1"/>
    <col min="5" max="5" width="16.85546875" style="178" customWidth="1"/>
    <col min="6" max="6" width="28" style="178" customWidth="1"/>
    <col min="7" max="7" width="17" style="178" customWidth="1"/>
    <col min="8" max="8" width="13.7109375" style="178" customWidth="1"/>
    <col min="9" max="9" width="28" style="178" customWidth="1"/>
    <col min="10" max="10" width="18.5703125" style="178" bestFit="1" customWidth="1"/>
    <col min="11" max="11" width="16.7109375" style="178" customWidth="1"/>
    <col min="12" max="12" width="17.7109375" style="178" customWidth="1"/>
    <col min="13" max="13" width="14.42578125" style="178" customWidth="1"/>
    <col min="14" max="16384" width="9.140625" style="178"/>
  </cols>
  <sheetData>
    <row r="2" spans="1:13" ht="15" x14ac:dyDescent="0.3">
      <c r="A2" s="469" t="s">
        <v>410</v>
      </c>
      <c r="B2" s="469"/>
      <c r="C2" s="469"/>
      <c r="D2" s="469"/>
      <c r="E2" s="469"/>
      <c r="F2" s="330"/>
      <c r="G2" s="75"/>
      <c r="H2" s="75"/>
      <c r="I2" s="75"/>
      <c r="J2" s="75"/>
      <c r="K2" s="250"/>
      <c r="L2" s="251"/>
      <c r="M2" s="251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0"/>
      <c r="L3" s="461" t="str">
        <f>'ფორმა N1'!K2</f>
        <v>9/22/2020-12/10/2020</v>
      </c>
      <c r="M3" s="461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0"/>
      <c r="L4" s="250"/>
      <c r="M4" s="250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40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49"/>
      <c r="B8" s="351"/>
      <c r="C8" s="249"/>
      <c r="D8" s="249"/>
      <c r="E8" s="249"/>
      <c r="F8" s="249"/>
      <c r="G8" s="249"/>
      <c r="H8" s="249"/>
      <c r="I8" s="249"/>
      <c r="J8" s="249"/>
      <c r="K8" s="76"/>
      <c r="L8" s="76"/>
      <c r="M8" s="76"/>
    </row>
    <row r="9" spans="1:13" ht="45" x14ac:dyDescent="0.2">
      <c r="A9" s="88" t="s">
        <v>64</v>
      </c>
      <c r="B9" s="88" t="s">
        <v>444</v>
      </c>
      <c r="C9" s="88" t="s">
        <v>411</v>
      </c>
      <c r="D9" s="88" t="s">
        <v>412</v>
      </c>
      <c r="E9" s="88" t="s">
        <v>413</v>
      </c>
      <c r="F9" s="88" t="s">
        <v>414</v>
      </c>
      <c r="G9" s="88" t="s">
        <v>415</v>
      </c>
      <c r="H9" s="88" t="s">
        <v>416</v>
      </c>
      <c r="I9" s="88" t="s">
        <v>417</v>
      </c>
      <c r="J9" s="88" t="s">
        <v>418</v>
      </c>
      <c r="K9" s="88" t="s">
        <v>419</v>
      </c>
      <c r="L9" s="88" t="s">
        <v>420</v>
      </c>
      <c r="M9" s="88" t="s">
        <v>299</v>
      </c>
    </row>
    <row r="10" spans="1:13" ht="60" x14ac:dyDescent="0.2">
      <c r="A10" s="96">
        <v>1</v>
      </c>
      <c r="B10" s="423"/>
      <c r="C10" s="429" t="s">
        <v>586</v>
      </c>
      <c r="D10" s="96" t="s">
        <v>587</v>
      </c>
      <c r="E10" s="96">
        <v>211359457</v>
      </c>
      <c r="F10" s="96" t="str">
        <f>A6</f>
        <v>მოქალაქეთა პოლიტიკური გაერთიანება "გიორგი ვაშაძე - სტრატეგია აღმაშენებელი"</v>
      </c>
      <c r="G10" s="96"/>
      <c r="H10" s="96"/>
      <c r="I10" s="96" t="str">
        <f>F10</f>
        <v>მოქალაქეთა პოლიტიკური გაერთიანება "გიორგი ვაშაძე - სტრატეგია აღმაშენებელი"</v>
      </c>
      <c r="J10" s="96"/>
      <c r="K10" s="4"/>
      <c r="L10" s="426">
        <v>4000</v>
      </c>
      <c r="M10" s="96"/>
    </row>
    <row r="11" spans="1:13" ht="60" x14ac:dyDescent="0.2">
      <c r="A11" s="96">
        <v>2</v>
      </c>
      <c r="B11" s="423"/>
      <c r="C11" s="429" t="s">
        <v>327</v>
      </c>
      <c r="D11" s="96" t="s">
        <v>588</v>
      </c>
      <c r="E11" s="96">
        <v>404404122</v>
      </c>
      <c r="F11" s="96" t="str">
        <f>F10</f>
        <v>მოქალაქეთა პოლიტიკური გაერთიანება "გიორგი ვაშაძე - სტრატეგია აღმაშენებელი"</v>
      </c>
      <c r="G11" s="425">
        <v>4882900</v>
      </c>
      <c r="H11" s="96"/>
      <c r="I11" s="96" t="str">
        <f>I10</f>
        <v>მოქალაქეთა პოლიტიკური გაერთიანება "გიორგი ვაშაძე - სტრატეგია აღმაშენებელი"</v>
      </c>
      <c r="J11" s="427" t="s">
        <v>599</v>
      </c>
      <c r="K11" s="424">
        <f>L11/G11*2</f>
        <v>2.4985152266071391E-3</v>
      </c>
      <c r="L11" s="426">
        <v>6100</v>
      </c>
      <c r="M11" s="427" t="s">
        <v>589</v>
      </c>
    </row>
    <row r="12" spans="1:13" ht="60" x14ac:dyDescent="0.2">
      <c r="A12" s="96">
        <v>3</v>
      </c>
      <c r="B12" s="423"/>
      <c r="C12" s="429" t="s">
        <v>598</v>
      </c>
      <c r="D12" s="96" t="s">
        <v>593</v>
      </c>
      <c r="E12" s="96" t="s">
        <v>594</v>
      </c>
      <c r="F12" s="96" t="str">
        <f t="shared" ref="F12:F23" si="0">F11</f>
        <v>მოქალაქეთა პოლიტიკური გაერთიანება "გიორგი ვაშაძე - სტრატეგია აღმაშენებელი"</v>
      </c>
      <c r="G12" s="85"/>
      <c r="H12" s="85"/>
      <c r="I12" s="96" t="str">
        <f t="shared" ref="I12:I23" si="1">I11</f>
        <v>მოქალაქეთა პოლიტიკური გაერთიანება "გიორგი ვაშაძე - სტრატეგია აღმაშენებელი"</v>
      </c>
      <c r="J12" s="85"/>
      <c r="K12" s="4"/>
      <c r="L12" s="426">
        <v>18060</v>
      </c>
      <c r="M12" s="85"/>
    </row>
    <row r="13" spans="1:13" ht="60" x14ac:dyDescent="0.2">
      <c r="A13" s="96">
        <v>4</v>
      </c>
      <c r="B13" s="423"/>
      <c r="C13" s="429" t="s">
        <v>598</v>
      </c>
      <c r="D13" s="96" t="s">
        <v>590</v>
      </c>
      <c r="E13" s="96" t="s">
        <v>595</v>
      </c>
      <c r="F13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3" s="85"/>
      <c r="H13" s="85"/>
      <c r="I13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3" s="85"/>
      <c r="K13" s="4"/>
      <c r="L13" s="426">
        <v>200036.58</v>
      </c>
      <c r="M13" s="85"/>
    </row>
    <row r="14" spans="1:13" ht="60" x14ac:dyDescent="0.2">
      <c r="A14" s="96">
        <v>5</v>
      </c>
      <c r="B14" s="423"/>
      <c r="C14" s="429" t="s">
        <v>598</v>
      </c>
      <c r="D14" s="96" t="s">
        <v>591</v>
      </c>
      <c r="E14" s="96" t="s">
        <v>596</v>
      </c>
      <c r="F14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4" s="85"/>
      <c r="H14" s="85"/>
      <c r="I14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4" s="85"/>
      <c r="K14" s="4"/>
      <c r="L14" s="426">
        <v>30000</v>
      </c>
      <c r="M14" s="85"/>
    </row>
    <row r="15" spans="1:13" ht="60" x14ac:dyDescent="0.2">
      <c r="A15" s="96">
        <v>6</v>
      </c>
      <c r="B15" s="423"/>
      <c r="C15" s="429" t="s">
        <v>598</v>
      </c>
      <c r="D15" s="96" t="s">
        <v>592</v>
      </c>
      <c r="E15" s="96" t="s">
        <v>597</v>
      </c>
      <c r="F15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5" s="85"/>
      <c r="H15" s="85"/>
      <c r="I15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5" s="85"/>
      <c r="K15" s="4"/>
      <c r="L15" s="426">
        <v>70433.66</v>
      </c>
      <c r="M15" s="85"/>
    </row>
    <row r="16" spans="1:13" ht="60" x14ac:dyDescent="0.2">
      <c r="A16" s="96">
        <v>7</v>
      </c>
      <c r="B16" s="358"/>
      <c r="C16" s="429" t="s">
        <v>607</v>
      </c>
      <c r="D16" s="96" t="s">
        <v>605</v>
      </c>
      <c r="E16" s="96" t="s">
        <v>608</v>
      </c>
      <c r="F16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6" s="85"/>
      <c r="H16" s="85"/>
      <c r="I16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6" s="85"/>
      <c r="K16" s="4"/>
      <c r="L16" s="426">
        <v>15756</v>
      </c>
      <c r="M16" s="85"/>
    </row>
    <row r="17" spans="1:13" ht="60" x14ac:dyDescent="0.2">
      <c r="A17" s="96">
        <v>8</v>
      </c>
      <c r="B17" s="358"/>
      <c r="C17" s="429" t="s">
        <v>607</v>
      </c>
      <c r="D17" s="96" t="s">
        <v>604</v>
      </c>
      <c r="E17" s="96" t="s">
        <v>609</v>
      </c>
      <c r="F17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7" s="85"/>
      <c r="H17" s="85"/>
      <c r="I17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7" s="85"/>
      <c r="K17" s="4"/>
      <c r="L17" s="426">
        <f>1020+5953.35</f>
        <v>6973.35</v>
      </c>
      <c r="M17" s="85"/>
    </row>
    <row r="18" spans="1:13" ht="60" x14ac:dyDescent="0.2">
      <c r="A18" s="96">
        <v>9</v>
      </c>
      <c r="B18" s="358"/>
      <c r="C18" s="429" t="s">
        <v>607</v>
      </c>
      <c r="D18" s="96" t="s">
        <v>606</v>
      </c>
      <c r="E18" s="96" t="s">
        <v>610</v>
      </c>
      <c r="F18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8" s="85"/>
      <c r="H18" s="85"/>
      <c r="I18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8" s="85"/>
      <c r="K18" s="4"/>
      <c r="L18" s="426">
        <v>27057.800000000003</v>
      </c>
      <c r="M18" s="85"/>
    </row>
    <row r="19" spans="1:13" ht="60" x14ac:dyDescent="0.2">
      <c r="A19" s="96">
        <v>10</v>
      </c>
      <c r="B19" s="358"/>
      <c r="C19" s="429" t="s">
        <v>607</v>
      </c>
      <c r="D19" s="96" t="s">
        <v>600</v>
      </c>
      <c r="E19" s="96" t="s">
        <v>611</v>
      </c>
      <c r="F19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19" s="85"/>
      <c r="H19" s="85"/>
      <c r="I19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19" s="85"/>
      <c r="K19" s="4"/>
      <c r="L19" s="426">
        <v>9798</v>
      </c>
      <c r="M19" s="85"/>
    </row>
    <row r="20" spans="1:13" ht="60" x14ac:dyDescent="0.2">
      <c r="A20" s="96">
        <v>11</v>
      </c>
      <c r="B20" s="358"/>
      <c r="C20" s="429" t="s">
        <v>607</v>
      </c>
      <c r="D20" s="96" t="s">
        <v>601</v>
      </c>
      <c r="E20" s="96" t="s">
        <v>612</v>
      </c>
      <c r="F20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20" s="85"/>
      <c r="H20" s="85"/>
      <c r="I20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20" s="85"/>
      <c r="K20" s="4"/>
      <c r="L20" s="426">
        <v>17447.79</v>
      </c>
      <c r="M20" s="85"/>
    </row>
    <row r="21" spans="1:13" ht="60" x14ac:dyDescent="0.2">
      <c r="A21" s="96">
        <v>12</v>
      </c>
      <c r="B21" s="358"/>
      <c r="C21" s="429" t="s">
        <v>607</v>
      </c>
      <c r="D21" s="96" t="s">
        <v>602</v>
      </c>
      <c r="E21" s="96" t="s">
        <v>613</v>
      </c>
      <c r="F21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21" s="85"/>
      <c r="H21" s="85"/>
      <c r="I21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21" s="85"/>
      <c r="K21" s="4"/>
      <c r="L21" s="426">
        <v>38002.800000000003</v>
      </c>
      <c r="M21" s="85"/>
    </row>
    <row r="22" spans="1:13" ht="60" x14ac:dyDescent="0.2">
      <c r="A22" s="96">
        <v>13</v>
      </c>
      <c r="B22" s="358"/>
      <c r="C22" s="429" t="s">
        <v>607</v>
      </c>
      <c r="D22" s="96" t="s">
        <v>603</v>
      </c>
      <c r="E22" s="96" t="s">
        <v>614</v>
      </c>
      <c r="F22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22" s="85"/>
      <c r="H22" s="85"/>
      <c r="I22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22" s="85"/>
      <c r="K22" s="4"/>
      <c r="L22" s="426">
        <v>4458.43</v>
      </c>
      <c r="M22" s="85"/>
    </row>
    <row r="23" spans="1:13" ht="60" x14ac:dyDescent="0.2">
      <c r="A23" s="96">
        <v>14</v>
      </c>
      <c r="B23" s="358"/>
      <c r="C23" s="429" t="s">
        <v>619</v>
      </c>
      <c r="D23" s="96" t="s">
        <v>615</v>
      </c>
      <c r="E23" s="96" t="s">
        <v>616</v>
      </c>
      <c r="F23" s="96" t="str">
        <f t="shared" si="0"/>
        <v>მოქალაქეთა პოლიტიკური გაერთიანება "გიორგი ვაშაძე - სტრატეგია აღმაშენებელი"</v>
      </c>
      <c r="G23" s="430">
        <f>L23/K23</f>
        <v>1400</v>
      </c>
      <c r="H23" s="85"/>
      <c r="I23" s="96" t="str">
        <f t="shared" si="1"/>
        <v>მოქალაქეთა პოლიტიკური გაერთიანება "გიორგი ვაშაძე - სტრატეგია აღმაშენებელი"</v>
      </c>
      <c r="J23" s="96" t="s">
        <v>599</v>
      </c>
      <c r="K23" s="419">
        <v>3.8</v>
      </c>
      <c r="L23" s="426">
        <f>2660*2</f>
        <v>5320</v>
      </c>
      <c r="M23" s="96" t="s">
        <v>618</v>
      </c>
    </row>
    <row r="24" spans="1:13" ht="60" x14ac:dyDescent="0.2">
      <c r="A24" s="96">
        <v>15</v>
      </c>
      <c r="B24" s="358"/>
      <c r="C24" s="429" t="s">
        <v>619</v>
      </c>
      <c r="D24" s="96" t="s">
        <v>617</v>
      </c>
      <c r="E24" s="96">
        <v>59001048528</v>
      </c>
      <c r="F24" s="96" t="str">
        <f>F23</f>
        <v>მოქალაქეთა პოლიტიკური გაერთიანება "გიორგი ვაშაძე - სტრატეგია აღმაშენებელი"</v>
      </c>
      <c r="G24" s="85"/>
      <c r="H24" s="85"/>
      <c r="I24" s="96" t="str">
        <f>I23</f>
        <v>მოქალაქეთა პოლიტიკური გაერთიანება "გიორგი ვაშაძე - სტრატეგია აღმაშენებელი"</v>
      </c>
      <c r="J24" s="85"/>
      <c r="K24" s="4"/>
      <c r="L24" s="426">
        <v>1398</v>
      </c>
      <c r="M24" s="85"/>
    </row>
    <row r="25" spans="1:13" ht="60" x14ac:dyDescent="0.2">
      <c r="A25" s="96">
        <v>16</v>
      </c>
      <c r="B25" s="358"/>
      <c r="C25" s="429" t="s">
        <v>620</v>
      </c>
      <c r="D25" s="96" t="s">
        <v>603</v>
      </c>
      <c r="E25" s="96">
        <v>405215093</v>
      </c>
      <c r="F25" s="96" t="str">
        <f t="shared" ref="F25:F39" si="2">F24</f>
        <v>მოქალაქეთა პოლიტიკური გაერთიანება "გიორგი ვაშაძე - სტრატეგია აღმაშენებელი"</v>
      </c>
      <c r="G25" s="85"/>
      <c r="H25" s="85"/>
      <c r="I25" s="96" t="str">
        <f t="shared" ref="I25:I39" si="3">I24</f>
        <v>მოქალაქეთა პოლიტიკური გაერთიანება "გიორგი ვაშაძე - სტრატეგია აღმაშენებელი"</v>
      </c>
      <c r="J25" s="85"/>
      <c r="K25" s="4"/>
      <c r="L25" s="426">
        <v>35800</v>
      </c>
      <c r="M25" s="85"/>
    </row>
    <row r="26" spans="1:13" ht="60" x14ac:dyDescent="0.2">
      <c r="A26" s="96">
        <v>17</v>
      </c>
      <c r="B26" s="358"/>
      <c r="C26" s="429" t="s">
        <v>622</v>
      </c>
      <c r="D26" s="96" t="s">
        <v>621</v>
      </c>
      <c r="E26" s="96">
        <v>204982206</v>
      </c>
      <c r="F26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26" s="85"/>
      <c r="H26" s="85"/>
      <c r="I26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26" s="85"/>
      <c r="K26" s="4"/>
      <c r="L26" s="426">
        <v>1362.9</v>
      </c>
      <c r="M26" s="85"/>
    </row>
    <row r="27" spans="1:13" ht="60" x14ac:dyDescent="0.2">
      <c r="A27" s="96">
        <v>18</v>
      </c>
      <c r="B27" s="358"/>
      <c r="C27" s="429" t="s">
        <v>647</v>
      </c>
      <c r="D27" s="96" t="s">
        <v>623</v>
      </c>
      <c r="E27" s="96" t="s">
        <v>634</v>
      </c>
      <c r="F27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27" s="85"/>
      <c r="H27" s="85"/>
      <c r="I27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27" s="85"/>
      <c r="K27" s="4"/>
      <c r="L27" s="426">
        <v>6375</v>
      </c>
      <c r="M27" s="85"/>
    </row>
    <row r="28" spans="1:13" ht="60" x14ac:dyDescent="0.2">
      <c r="A28" s="96">
        <v>19</v>
      </c>
      <c r="B28" s="358"/>
      <c r="C28" s="429" t="s">
        <v>647</v>
      </c>
      <c r="D28" s="96" t="s">
        <v>624</v>
      </c>
      <c r="E28" s="96" t="s">
        <v>635</v>
      </c>
      <c r="F28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28" s="85"/>
      <c r="H28" s="85"/>
      <c r="I28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28" s="85"/>
      <c r="K28" s="4"/>
      <c r="L28" s="426">
        <v>3750</v>
      </c>
      <c r="M28" s="85"/>
    </row>
    <row r="29" spans="1:13" ht="60" x14ac:dyDescent="0.2">
      <c r="A29" s="96">
        <v>20</v>
      </c>
      <c r="B29" s="358"/>
      <c r="C29" s="429" t="s">
        <v>647</v>
      </c>
      <c r="D29" s="96" t="s">
        <v>625</v>
      </c>
      <c r="E29" s="96" t="s">
        <v>636</v>
      </c>
      <c r="F29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29" s="85"/>
      <c r="H29" s="85"/>
      <c r="I29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29" s="85"/>
      <c r="K29" s="4"/>
      <c r="L29" s="426">
        <v>2703</v>
      </c>
      <c r="M29" s="85"/>
    </row>
    <row r="30" spans="1:13" ht="60" x14ac:dyDescent="0.2">
      <c r="A30" s="96">
        <v>21</v>
      </c>
      <c r="B30" s="358"/>
      <c r="C30" s="429" t="s">
        <v>647</v>
      </c>
      <c r="D30" s="96" t="s">
        <v>626</v>
      </c>
      <c r="E30" s="96" t="s">
        <v>637</v>
      </c>
      <c r="F30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0" s="85"/>
      <c r="H30" s="85"/>
      <c r="I30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0" s="85"/>
      <c r="K30" s="4"/>
      <c r="L30" s="426">
        <v>120000</v>
      </c>
      <c r="M30" s="85"/>
    </row>
    <row r="31" spans="1:13" ht="60" x14ac:dyDescent="0.2">
      <c r="A31" s="96">
        <v>22</v>
      </c>
      <c r="B31" s="358"/>
      <c r="C31" s="429" t="s">
        <v>647</v>
      </c>
      <c r="D31" s="96" t="s">
        <v>633</v>
      </c>
      <c r="E31" s="96" t="s">
        <v>638</v>
      </c>
      <c r="F31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1" s="85"/>
      <c r="H31" s="85"/>
      <c r="I31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1" s="85"/>
      <c r="K31" s="4"/>
      <c r="L31" s="426">
        <v>10000</v>
      </c>
      <c r="M31" s="85"/>
    </row>
    <row r="32" spans="1:13" ht="60" x14ac:dyDescent="0.2">
      <c r="A32" s="96">
        <v>23</v>
      </c>
      <c r="B32" s="358"/>
      <c r="C32" s="429" t="s">
        <v>647</v>
      </c>
      <c r="D32" s="96" t="s">
        <v>627</v>
      </c>
      <c r="E32" s="96" t="s">
        <v>639</v>
      </c>
      <c r="F32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2" s="85"/>
      <c r="H32" s="85"/>
      <c r="I32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2" s="85"/>
      <c r="K32" s="4"/>
      <c r="L32" s="426">
        <v>500</v>
      </c>
      <c r="M32" s="85"/>
    </row>
    <row r="33" spans="1:13" ht="60" x14ac:dyDescent="0.2">
      <c r="A33" s="96">
        <v>24</v>
      </c>
      <c r="B33" s="358"/>
      <c r="C33" s="429" t="s">
        <v>647</v>
      </c>
      <c r="D33" s="96" t="s">
        <v>628</v>
      </c>
      <c r="E33" s="96" t="s">
        <v>640</v>
      </c>
      <c r="F33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3" s="85"/>
      <c r="H33" s="85"/>
      <c r="I33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3" s="85"/>
      <c r="K33" s="4"/>
      <c r="L33" s="426">
        <v>80967.61</v>
      </c>
      <c r="M33" s="85"/>
    </row>
    <row r="34" spans="1:13" ht="60" x14ac:dyDescent="0.2">
      <c r="A34" s="96">
        <v>25</v>
      </c>
      <c r="B34" s="358"/>
      <c r="C34" s="429" t="s">
        <v>647</v>
      </c>
      <c r="D34" s="96" t="s">
        <v>629</v>
      </c>
      <c r="E34" s="96" t="s">
        <v>641</v>
      </c>
      <c r="F34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4" s="85"/>
      <c r="H34" s="85"/>
      <c r="I34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4" s="85"/>
      <c r="K34" s="4"/>
      <c r="L34" s="426">
        <v>2500</v>
      </c>
      <c r="M34" s="85"/>
    </row>
    <row r="35" spans="1:13" ht="60" x14ac:dyDescent="0.2">
      <c r="A35" s="96">
        <v>26</v>
      </c>
      <c r="B35" s="358"/>
      <c r="C35" s="429" t="s">
        <v>647</v>
      </c>
      <c r="D35" s="96" t="s">
        <v>630</v>
      </c>
      <c r="E35" s="96" t="s">
        <v>642</v>
      </c>
      <c r="F35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5" s="85"/>
      <c r="H35" s="85"/>
      <c r="I35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5" s="85"/>
      <c r="K35" s="4"/>
      <c r="L35" s="426">
        <v>3745</v>
      </c>
      <c r="M35" s="85"/>
    </row>
    <row r="36" spans="1:13" ht="60" x14ac:dyDescent="0.2">
      <c r="A36" s="96">
        <v>27</v>
      </c>
      <c r="B36" s="358"/>
      <c r="C36" s="429" t="s">
        <v>647</v>
      </c>
      <c r="D36" s="96" t="s">
        <v>631</v>
      </c>
      <c r="E36" s="96" t="s">
        <v>643</v>
      </c>
      <c r="F36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6" s="85"/>
      <c r="H36" s="85"/>
      <c r="I36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6" s="85"/>
      <c r="K36" s="4"/>
      <c r="L36" s="426">
        <v>5251.51</v>
      </c>
      <c r="M36" s="85"/>
    </row>
    <row r="37" spans="1:13" ht="60" x14ac:dyDescent="0.2">
      <c r="A37" s="96">
        <v>28</v>
      </c>
      <c r="B37" s="358"/>
      <c r="C37" s="429" t="s">
        <v>647</v>
      </c>
      <c r="D37" s="96" t="s">
        <v>632</v>
      </c>
      <c r="E37" s="96" t="s">
        <v>644</v>
      </c>
      <c r="F37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7" s="85"/>
      <c r="H37" s="85"/>
      <c r="I37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7" s="85"/>
      <c r="K37" s="4"/>
      <c r="L37" s="426">
        <v>23985</v>
      </c>
      <c r="M37" s="85"/>
    </row>
    <row r="38" spans="1:13" ht="60" x14ac:dyDescent="0.2">
      <c r="A38" s="96">
        <v>29</v>
      </c>
      <c r="B38" s="358"/>
      <c r="C38" s="429" t="s">
        <v>647</v>
      </c>
      <c r="D38" s="431" t="s">
        <v>645</v>
      </c>
      <c r="E38" s="96"/>
      <c r="F38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8" s="85"/>
      <c r="H38" s="85"/>
      <c r="I38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8" s="85"/>
      <c r="K38" s="4"/>
      <c r="L38" s="178">
        <v>16437</v>
      </c>
      <c r="M38" s="85"/>
    </row>
    <row r="39" spans="1:13" ht="60" x14ac:dyDescent="0.2">
      <c r="A39" s="96">
        <v>30</v>
      </c>
      <c r="B39" s="358"/>
      <c r="C39" s="429" t="s">
        <v>647</v>
      </c>
      <c r="D39" s="427" t="s">
        <v>646</v>
      </c>
      <c r="E39" s="96"/>
      <c r="F39" s="96" t="str">
        <f t="shared" si="2"/>
        <v>მოქალაქეთა პოლიტიკური გაერთიანება "გიორგი ვაშაძე - სტრატეგია აღმაშენებელი"</v>
      </c>
      <c r="G39" s="85"/>
      <c r="H39" s="85"/>
      <c r="I39" s="96" t="str">
        <f t="shared" si="3"/>
        <v>მოქალაქეთა პოლიტიკური გაერთიანება "გიორგი ვაშაძე - სტრატეგია აღმაშენებელი"</v>
      </c>
      <c r="J39" s="85"/>
      <c r="K39" s="4"/>
      <c r="L39" s="426">
        <v>91596.270000000019</v>
      </c>
      <c r="M39" s="85"/>
    </row>
    <row r="40" spans="1:13" ht="15" x14ac:dyDescent="0.3">
      <c r="A40" s="85"/>
      <c r="B40" s="359"/>
      <c r="C40" s="331"/>
      <c r="D40" s="97"/>
      <c r="E40" s="97"/>
      <c r="F40" s="97"/>
      <c r="G40" s="97"/>
      <c r="H40" s="85"/>
      <c r="I40" s="85"/>
      <c r="J40" s="85"/>
      <c r="K40" s="85" t="s">
        <v>421</v>
      </c>
      <c r="L40" s="428">
        <f>SUM(L10:L39)</f>
        <v>859815.7</v>
      </c>
      <c r="M40" s="85"/>
    </row>
    <row r="41" spans="1:13" ht="15" x14ac:dyDescent="0.3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177"/>
    </row>
    <row r="42" spans="1:13" ht="15" x14ac:dyDescent="0.3">
      <c r="A42" s="205" t="s">
        <v>422</v>
      </c>
      <c r="B42" s="205"/>
      <c r="C42" s="205"/>
      <c r="D42" s="204"/>
      <c r="E42" s="204"/>
      <c r="F42" s="204"/>
      <c r="G42" s="204"/>
      <c r="H42" s="204"/>
      <c r="I42" s="204"/>
      <c r="J42" s="204"/>
      <c r="K42" s="204"/>
      <c r="L42" s="177"/>
    </row>
    <row r="43" spans="1:13" ht="15" x14ac:dyDescent="0.3">
      <c r="A43" s="205" t="s">
        <v>423</v>
      </c>
      <c r="B43" s="205"/>
      <c r="C43" s="205"/>
      <c r="D43" s="204"/>
      <c r="E43" s="204"/>
      <c r="F43" s="204"/>
      <c r="G43" s="204"/>
      <c r="H43" s="204"/>
      <c r="I43" s="204"/>
      <c r="J43" s="204"/>
      <c r="K43" s="204"/>
      <c r="L43" s="177"/>
    </row>
    <row r="44" spans="1:13" ht="15" x14ac:dyDescent="0.3">
      <c r="A44" s="194" t="s">
        <v>424</v>
      </c>
      <c r="B44" s="194"/>
      <c r="C44" s="205"/>
      <c r="D44" s="177"/>
      <c r="E44" s="177"/>
      <c r="F44" s="177"/>
      <c r="G44" s="177"/>
      <c r="H44" s="177"/>
      <c r="I44" s="177"/>
      <c r="J44" s="177"/>
      <c r="K44" s="177"/>
      <c r="L44" s="177"/>
    </row>
    <row r="45" spans="1:13" ht="15" x14ac:dyDescent="0.3">
      <c r="A45" s="194" t="s">
        <v>425</v>
      </c>
      <c r="B45" s="194"/>
      <c r="C45" s="205"/>
      <c r="D45" s="177"/>
      <c r="E45" s="177"/>
      <c r="F45" s="177"/>
      <c r="G45" s="177"/>
      <c r="H45" s="177"/>
      <c r="I45" s="177"/>
      <c r="J45" s="177"/>
      <c r="K45" s="177"/>
      <c r="L45" s="177"/>
    </row>
    <row r="46" spans="1:13" ht="15" customHeight="1" x14ac:dyDescent="0.2">
      <c r="A46" s="474" t="s">
        <v>440</v>
      </c>
      <c r="B46" s="474"/>
      <c r="C46" s="474"/>
      <c r="D46" s="474"/>
      <c r="E46" s="474"/>
      <c r="F46" s="474"/>
      <c r="G46" s="474"/>
      <c r="H46" s="474"/>
      <c r="I46" s="474"/>
      <c r="J46" s="474"/>
      <c r="K46" s="474"/>
      <c r="L46" s="474"/>
    </row>
    <row r="47" spans="1:13" ht="15" customHeight="1" x14ac:dyDescent="0.2">
      <c r="A47" s="474"/>
      <c r="B47" s="474"/>
      <c r="C47" s="474"/>
      <c r="D47" s="474"/>
      <c r="E47" s="474"/>
      <c r="F47" s="474"/>
      <c r="G47" s="474"/>
      <c r="H47" s="474"/>
      <c r="I47" s="474"/>
      <c r="J47" s="474"/>
      <c r="K47" s="474"/>
      <c r="L47" s="474"/>
    </row>
    <row r="48" spans="1:13" ht="12.75" customHeight="1" x14ac:dyDescent="0.2">
      <c r="A48" s="349"/>
      <c r="B48" s="349"/>
      <c r="C48" s="349"/>
      <c r="D48" s="349"/>
      <c r="E48" s="349"/>
      <c r="F48" s="349"/>
      <c r="G48" s="349"/>
      <c r="H48" s="349"/>
      <c r="I48" s="349"/>
      <c r="J48" s="349"/>
      <c r="K48" s="349"/>
      <c r="L48" s="349"/>
    </row>
    <row r="49" spans="1:12" ht="15" x14ac:dyDescent="0.3">
      <c r="A49" s="470" t="s">
        <v>96</v>
      </c>
      <c r="B49" s="470"/>
      <c r="C49" s="470"/>
      <c r="D49" s="332"/>
      <c r="E49" s="333"/>
      <c r="F49" s="333"/>
      <c r="G49" s="332"/>
      <c r="H49" s="332"/>
      <c r="I49" s="332"/>
      <c r="J49" s="332"/>
      <c r="K49" s="332"/>
      <c r="L49" s="177"/>
    </row>
    <row r="50" spans="1:12" ht="15" x14ac:dyDescent="0.3">
      <c r="A50" s="332"/>
      <c r="B50" s="332"/>
      <c r="C50" s="333"/>
      <c r="D50" s="332"/>
      <c r="E50" s="333"/>
      <c r="F50" s="333"/>
      <c r="G50" s="332"/>
      <c r="H50" s="332"/>
      <c r="I50" s="332"/>
      <c r="J50" s="332"/>
      <c r="K50" s="334"/>
      <c r="L50" s="177"/>
    </row>
    <row r="51" spans="1:12" ht="15" customHeight="1" x14ac:dyDescent="0.3">
      <c r="A51" s="332"/>
      <c r="B51" s="332"/>
      <c r="C51" s="333"/>
      <c r="D51" s="471" t="s">
        <v>251</v>
      </c>
      <c r="E51" s="471"/>
      <c r="F51" s="335"/>
      <c r="G51" s="336"/>
      <c r="H51" s="472" t="s">
        <v>426</v>
      </c>
      <c r="I51" s="472"/>
      <c r="J51" s="472"/>
      <c r="K51" s="337"/>
      <c r="L51" s="177"/>
    </row>
    <row r="52" spans="1:12" ht="15" x14ac:dyDescent="0.3">
      <c r="A52" s="332"/>
      <c r="B52" s="332"/>
      <c r="C52" s="333"/>
      <c r="D52" s="332"/>
      <c r="E52" s="333"/>
      <c r="F52" s="333"/>
      <c r="G52" s="332"/>
      <c r="H52" s="473"/>
      <c r="I52" s="473"/>
      <c r="J52" s="473"/>
      <c r="K52" s="337"/>
      <c r="L52" s="177"/>
    </row>
    <row r="53" spans="1:12" ht="15" x14ac:dyDescent="0.3">
      <c r="A53" s="332"/>
      <c r="B53" s="332"/>
      <c r="C53" s="333"/>
      <c r="D53" s="468" t="s">
        <v>127</v>
      </c>
      <c r="E53" s="468"/>
      <c r="F53" s="335"/>
      <c r="G53" s="336"/>
      <c r="H53" s="332"/>
      <c r="I53" s="332"/>
      <c r="J53" s="332"/>
      <c r="K53" s="332"/>
      <c r="L53" s="177"/>
    </row>
  </sheetData>
  <mergeCells count="7">
    <mergeCell ref="D53:E53"/>
    <mergeCell ref="A2:E2"/>
    <mergeCell ref="L3:M3"/>
    <mergeCell ref="A49:C49"/>
    <mergeCell ref="D51:E51"/>
    <mergeCell ref="H51:J52"/>
    <mergeCell ref="A46:L47"/>
  </mergeCells>
  <dataValidations count="1">
    <dataValidation type="list" allowBlank="1" showInputMessage="1" showErrorMessage="1" sqref="C10:C4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8" fitToHeight="0" orientation="landscape" r:id="rId1"/>
  <rowBreaks count="2" manualBreakCount="2">
    <brk id="20" max="12" man="1"/>
    <brk id="37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115" zoomScaleNormal="100" zoomScaleSheetLayoutView="115" workbookViewId="0">
      <selection activeCell="B32" sqref="B32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2" t="s">
        <v>212</v>
      </c>
      <c r="B1" s="119"/>
      <c r="C1" s="475" t="s">
        <v>186</v>
      </c>
      <c r="D1" s="475"/>
      <c r="E1" s="103"/>
    </row>
    <row r="2" spans="1:5" x14ac:dyDescent="0.3">
      <c r="A2" s="74" t="s">
        <v>128</v>
      </c>
      <c r="B2" s="119"/>
      <c r="C2" s="75"/>
      <c r="D2" s="201" t="str">
        <f>'ფორმა N1'!K2</f>
        <v>9/22/2020-12/10/2020</v>
      </c>
      <c r="E2" s="103"/>
    </row>
    <row r="3" spans="1:5" x14ac:dyDescent="0.3">
      <c r="A3" s="114"/>
      <c r="B3" s="119"/>
      <c r="C3" s="75"/>
      <c r="D3" s="75"/>
      <c r="E3" s="103"/>
    </row>
    <row r="4" spans="1: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5" x14ac:dyDescent="0.3">
      <c r="A5" s="117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18"/>
      <c r="C5" s="118"/>
      <c r="D5" s="59"/>
      <c r="E5" s="106"/>
    </row>
    <row r="6" spans="1:5" x14ac:dyDescent="0.3">
      <c r="A6" s="75"/>
      <c r="B6" s="74"/>
      <c r="C6" s="74"/>
      <c r="D6" s="74"/>
      <c r="E6" s="106"/>
    </row>
    <row r="7" spans="1:5" x14ac:dyDescent="0.3">
      <c r="A7" s="113"/>
      <c r="B7" s="120"/>
      <c r="C7" s="121"/>
      <c r="D7" s="121"/>
      <c r="E7" s="103"/>
    </row>
    <row r="8" spans="1:5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5" x14ac:dyDescent="0.3">
      <c r="A9" s="49"/>
      <c r="B9" s="50"/>
      <c r="C9" s="151"/>
      <c r="D9" s="151"/>
      <c r="E9" s="103"/>
    </row>
    <row r="10" spans="1:5" x14ac:dyDescent="0.3">
      <c r="A10" s="51" t="s">
        <v>179</v>
      </c>
      <c r="B10" s="52"/>
      <c r="C10" s="123">
        <f>SUM(C11,C34)</f>
        <v>0</v>
      </c>
      <c r="D10" s="123">
        <f>SUM(D11,D34)</f>
        <v>0</v>
      </c>
      <c r="E10" s="103"/>
    </row>
    <row r="11" spans="1:5" x14ac:dyDescent="0.3">
      <c r="A11" s="53" t="s">
        <v>180</v>
      </c>
      <c r="B11" s="54"/>
      <c r="C11" s="83">
        <f>SUM(C12:C32)</f>
        <v>0</v>
      </c>
      <c r="D11" s="83">
        <f>SUM(D12:D32)</f>
        <v>0</v>
      </c>
      <c r="E11" s="103"/>
    </row>
    <row r="12" spans="1:5" x14ac:dyDescent="0.3">
      <c r="A12" s="57">
        <v>1110</v>
      </c>
      <c r="B12" s="56" t="s">
        <v>130</v>
      </c>
      <c r="C12" s="8"/>
      <c r="D12" s="8"/>
      <c r="E12" s="103"/>
    </row>
    <row r="13" spans="1:5" x14ac:dyDescent="0.3">
      <c r="A13" s="57">
        <v>1120</v>
      </c>
      <c r="B13" s="56" t="s">
        <v>131</v>
      </c>
      <c r="C13" s="8"/>
      <c r="D13" s="8"/>
      <c r="E13" s="103"/>
    </row>
    <row r="14" spans="1:5" x14ac:dyDescent="0.3">
      <c r="A14" s="57">
        <v>1211</v>
      </c>
      <c r="B14" s="56" t="s">
        <v>132</v>
      </c>
      <c r="C14" s="8"/>
      <c r="D14" s="8"/>
      <c r="E14" s="103"/>
    </row>
    <row r="15" spans="1:5" x14ac:dyDescent="0.3">
      <c r="A15" s="57">
        <v>1212</v>
      </c>
      <c r="B15" s="56" t="s">
        <v>133</v>
      </c>
      <c r="C15" s="8"/>
      <c r="D15" s="8"/>
      <c r="E15" s="103"/>
    </row>
    <row r="16" spans="1:5" x14ac:dyDescent="0.3">
      <c r="A16" s="57">
        <v>1213</v>
      </c>
      <c r="B16" s="56" t="s">
        <v>134</v>
      </c>
      <c r="C16" s="8"/>
      <c r="D16" s="8"/>
      <c r="E16" s="103"/>
    </row>
    <row r="17" spans="1:5" x14ac:dyDescent="0.3">
      <c r="A17" s="57">
        <v>1214</v>
      </c>
      <c r="B17" s="56" t="s">
        <v>135</v>
      </c>
      <c r="C17" s="8"/>
      <c r="D17" s="8"/>
      <c r="E17" s="103"/>
    </row>
    <row r="18" spans="1:5" x14ac:dyDescent="0.3">
      <c r="A18" s="57">
        <v>1215</v>
      </c>
      <c r="B18" s="56" t="s">
        <v>136</v>
      </c>
      <c r="C18" s="8"/>
      <c r="D18" s="8"/>
      <c r="E18" s="103"/>
    </row>
    <row r="19" spans="1:5" x14ac:dyDescent="0.3">
      <c r="A19" s="57">
        <v>1300</v>
      </c>
      <c r="B19" s="56" t="s">
        <v>137</v>
      </c>
      <c r="C19" s="8"/>
      <c r="D19" s="8"/>
      <c r="E19" s="103"/>
    </row>
    <row r="20" spans="1:5" x14ac:dyDescent="0.3">
      <c r="A20" s="57">
        <v>1410</v>
      </c>
      <c r="B20" s="56" t="s">
        <v>138</v>
      </c>
      <c r="C20" s="8"/>
      <c r="D20" s="8"/>
      <c r="E20" s="103"/>
    </row>
    <row r="21" spans="1:5" x14ac:dyDescent="0.3">
      <c r="A21" s="57">
        <v>1421</v>
      </c>
      <c r="B21" s="56" t="s">
        <v>139</v>
      </c>
      <c r="C21" s="8"/>
      <c r="D21" s="8"/>
      <c r="E21" s="103"/>
    </row>
    <row r="22" spans="1:5" x14ac:dyDescent="0.3">
      <c r="A22" s="57">
        <v>1422</v>
      </c>
      <c r="B22" s="56" t="s">
        <v>140</v>
      </c>
      <c r="C22" s="8"/>
      <c r="D22" s="8"/>
      <c r="E22" s="103"/>
    </row>
    <row r="23" spans="1:5" x14ac:dyDescent="0.3">
      <c r="A23" s="57">
        <v>1423</v>
      </c>
      <c r="B23" s="56" t="s">
        <v>141</v>
      </c>
      <c r="C23" s="8"/>
      <c r="D23" s="8"/>
      <c r="E23" s="103"/>
    </row>
    <row r="24" spans="1:5" x14ac:dyDescent="0.3">
      <c r="A24" s="57">
        <v>1431</v>
      </c>
      <c r="B24" s="56" t="s">
        <v>142</v>
      </c>
      <c r="C24" s="8"/>
      <c r="D24" s="8"/>
      <c r="E24" s="103"/>
    </row>
    <row r="25" spans="1:5" x14ac:dyDescent="0.3">
      <c r="A25" s="57">
        <v>1432</v>
      </c>
      <c r="B25" s="56" t="s">
        <v>143</v>
      </c>
      <c r="C25" s="8"/>
      <c r="D25" s="8"/>
      <c r="E25" s="103"/>
    </row>
    <row r="26" spans="1:5" x14ac:dyDescent="0.3">
      <c r="A26" s="57">
        <v>1433</v>
      </c>
      <c r="B26" s="56" t="s">
        <v>144</v>
      </c>
      <c r="C26" s="8"/>
      <c r="D26" s="8"/>
      <c r="E26" s="103"/>
    </row>
    <row r="27" spans="1:5" x14ac:dyDescent="0.3">
      <c r="A27" s="57">
        <v>1441</v>
      </c>
      <c r="B27" s="56" t="s">
        <v>145</v>
      </c>
      <c r="C27" s="8"/>
      <c r="D27" s="8"/>
      <c r="E27" s="103"/>
    </row>
    <row r="28" spans="1:5" x14ac:dyDescent="0.3">
      <c r="A28" s="57">
        <v>1442</v>
      </c>
      <c r="B28" s="56" t="s">
        <v>146</v>
      </c>
      <c r="C28" s="8"/>
      <c r="D28" s="8"/>
      <c r="E28" s="103"/>
    </row>
    <row r="29" spans="1:5" x14ac:dyDescent="0.3">
      <c r="A29" s="57">
        <v>1443</v>
      </c>
      <c r="B29" s="56" t="s">
        <v>147</v>
      </c>
      <c r="C29" s="8"/>
      <c r="D29" s="8"/>
      <c r="E29" s="103"/>
    </row>
    <row r="30" spans="1:5" x14ac:dyDescent="0.3">
      <c r="A30" s="57">
        <v>1444</v>
      </c>
      <c r="B30" s="56" t="s">
        <v>148</v>
      </c>
      <c r="C30" s="8"/>
      <c r="D30" s="8"/>
      <c r="E30" s="103"/>
    </row>
    <row r="31" spans="1:5" x14ac:dyDescent="0.3">
      <c r="A31" s="57">
        <v>1445</v>
      </c>
      <c r="B31" s="56" t="s">
        <v>149</v>
      </c>
      <c r="C31" s="8"/>
      <c r="D31" s="8"/>
      <c r="E31" s="103"/>
    </row>
    <row r="32" spans="1:5" x14ac:dyDescent="0.3">
      <c r="A32" s="57">
        <v>1446</v>
      </c>
      <c r="B32" s="56" t="s">
        <v>150</v>
      </c>
      <c r="C32" s="8"/>
      <c r="D32" s="8"/>
      <c r="E32" s="103"/>
    </row>
    <row r="33" spans="1:5" x14ac:dyDescent="0.3">
      <c r="A33" s="30"/>
      <c r="E33" s="103"/>
    </row>
    <row r="34" spans="1:5" x14ac:dyDescent="0.3">
      <c r="A34" s="58" t="s">
        <v>181</v>
      </c>
      <c r="B34" s="56"/>
      <c r="C34" s="83">
        <f>SUM(C35:C42)</f>
        <v>0</v>
      </c>
      <c r="D34" s="83">
        <f>SUM(D35:D42)</f>
        <v>0</v>
      </c>
      <c r="E34" s="103"/>
    </row>
    <row r="35" spans="1:5" x14ac:dyDescent="0.3">
      <c r="A35" s="57">
        <v>2110</v>
      </c>
      <c r="B35" s="56" t="s">
        <v>89</v>
      </c>
      <c r="C35" s="8"/>
      <c r="D35" s="8"/>
      <c r="E35" s="103"/>
    </row>
    <row r="36" spans="1:5" x14ac:dyDescent="0.3">
      <c r="A36" s="57">
        <v>2120</v>
      </c>
      <c r="B36" s="56" t="s">
        <v>151</v>
      </c>
      <c r="C36" s="8"/>
      <c r="D36" s="8"/>
      <c r="E36" s="103"/>
    </row>
    <row r="37" spans="1:5" x14ac:dyDescent="0.3">
      <c r="A37" s="57">
        <v>2130</v>
      </c>
      <c r="B37" s="56" t="s">
        <v>90</v>
      </c>
      <c r="C37" s="8"/>
      <c r="D37" s="8"/>
      <c r="E37" s="103"/>
    </row>
    <row r="38" spans="1:5" x14ac:dyDescent="0.3">
      <c r="A38" s="57">
        <v>2140</v>
      </c>
      <c r="B38" s="56" t="s">
        <v>364</v>
      </c>
      <c r="C38" s="8"/>
      <c r="D38" s="8"/>
      <c r="E38" s="103"/>
    </row>
    <row r="39" spans="1:5" x14ac:dyDescent="0.3">
      <c r="A39" s="57">
        <v>2150</v>
      </c>
      <c r="B39" s="56" t="s">
        <v>367</v>
      </c>
      <c r="C39" s="8"/>
      <c r="D39" s="8"/>
      <c r="E39" s="103"/>
    </row>
    <row r="40" spans="1:5" x14ac:dyDescent="0.3">
      <c r="A40" s="57">
        <v>2220</v>
      </c>
      <c r="B40" s="56" t="s">
        <v>91</v>
      </c>
      <c r="C40" s="8"/>
      <c r="D40" s="8"/>
      <c r="E40" s="103"/>
    </row>
    <row r="41" spans="1:5" x14ac:dyDescent="0.3">
      <c r="A41" s="57">
        <v>2300</v>
      </c>
      <c r="B41" s="56" t="s">
        <v>152</v>
      </c>
      <c r="C41" s="8"/>
      <c r="D41" s="8"/>
      <c r="E41" s="103"/>
    </row>
    <row r="42" spans="1:5" x14ac:dyDescent="0.3">
      <c r="A42" s="57">
        <v>2400</v>
      </c>
      <c r="B42" s="56" t="s">
        <v>153</v>
      </c>
      <c r="C42" s="8"/>
      <c r="D42" s="8"/>
      <c r="E42" s="103"/>
    </row>
    <row r="43" spans="1:5" x14ac:dyDescent="0.3">
      <c r="A43" s="31"/>
      <c r="E43" s="103"/>
    </row>
    <row r="44" spans="1:5" x14ac:dyDescent="0.3">
      <c r="A44" s="55" t="s">
        <v>185</v>
      </c>
      <c r="B44" s="56"/>
      <c r="C44" s="83">
        <f>SUM(C45,C64)</f>
        <v>65766.28</v>
      </c>
      <c r="D44" s="83">
        <f>SUM(D45,D64)</f>
        <v>0</v>
      </c>
      <c r="E44" s="103"/>
    </row>
    <row r="45" spans="1:5" x14ac:dyDescent="0.3">
      <c r="A45" s="58" t="s">
        <v>182</v>
      </c>
      <c r="B45" s="56"/>
      <c r="C45" s="83">
        <f>SUM(C46:C61)</f>
        <v>65766.28</v>
      </c>
      <c r="D45" s="83">
        <f>SUM(D46:D61)</f>
        <v>0</v>
      </c>
      <c r="E45" s="103"/>
    </row>
    <row r="46" spans="1:5" x14ac:dyDescent="0.3">
      <c r="A46" s="57">
        <v>3100</v>
      </c>
      <c r="B46" s="56" t="s">
        <v>154</v>
      </c>
      <c r="C46" s="8"/>
      <c r="D46" s="8"/>
      <c r="E46" s="103"/>
    </row>
    <row r="47" spans="1:5" x14ac:dyDescent="0.3">
      <c r="A47" s="57">
        <v>3210</v>
      </c>
      <c r="B47" s="56" t="s">
        <v>155</v>
      </c>
      <c r="C47" s="8"/>
      <c r="D47" s="8"/>
      <c r="E47" s="103"/>
    </row>
    <row r="48" spans="1:5" x14ac:dyDescent="0.3">
      <c r="A48" s="57">
        <v>3221</v>
      </c>
      <c r="B48" s="56" t="s">
        <v>156</v>
      </c>
      <c r="C48" s="8"/>
      <c r="D48" s="8"/>
      <c r="E48" s="103"/>
    </row>
    <row r="49" spans="1:5" x14ac:dyDescent="0.3">
      <c r="A49" s="57">
        <v>3222</v>
      </c>
      <c r="B49" s="56" t="s">
        <v>157</v>
      </c>
      <c r="C49" s="8">
        <v>615.62</v>
      </c>
      <c r="D49" s="8">
        <v>0</v>
      </c>
      <c r="E49" s="103"/>
    </row>
    <row r="50" spans="1:5" x14ac:dyDescent="0.3">
      <c r="A50" s="57">
        <v>3223</v>
      </c>
      <c r="B50" s="56" t="s">
        <v>158</v>
      </c>
      <c r="C50" s="8"/>
      <c r="D50" s="8"/>
      <c r="E50" s="103"/>
    </row>
    <row r="51" spans="1:5" x14ac:dyDescent="0.3">
      <c r="A51" s="57">
        <v>3224</v>
      </c>
      <c r="B51" s="56" t="s">
        <v>159</v>
      </c>
      <c r="C51" s="8"/>
      <c r="D51" s="8"/>
      <c r="E51" s="103"/>
    </row>
    <row r="52" spans="1:5" x14ac:dyDescent="0.3">
      <c r="A52" s="57">
        <v>3231</v>
      </c>
      <c r="B52" s="56" t="s">
        <v>160</v>
      </c>
      <c r="C52" s="8"/>
      <c r="D52" s="8"/>
      <c r="E52" s="103"/>
    </row>
    <row r="53" spans="1:5" x14ac:dyDescent="0.3">
      <c r="A53" s="57">
        <v>3232</v>
      </c>
      <c r="B53" s="56" t="s">
        <v>161</v>
      </c>
      <c r="C53" s="8"/>
      <c r="D53" s="8"/>
      <c r="E53" s="103"/>
    </row>
    <row r="54" spans="1:5" x14ac:dyDescent="0.3">
      <c r="A54" s="57">
        <v>3234</v>
      </c>
      <c r="B54" s="56" t="s">
        <v>162</v>
      </c>
      <c r="C54" s="8"/>
      <c r="D54" s="8"/>
      <c r="E54" s="103"/>
    </row>
    <row r="55" spans="1:5" ht="30" x14ac:dyDescent="0.3">
      <c r="A55" s="57">
        <v>3236</v>
      </c>
      <c r="B55" s="56" t="s">
        <v>177</v>
      </c>
      <c r="C55" s="8"/>
      <c r="D55" s="8"/>
      <c r="E55" s="103"/>
    </row>
    <row r="56" spans="1:5" ht="45" x14ac:dyDescent="0.3">
      <c r="A56" s="57">
        <v>3237</v>
      </c>
      <c r="B56" s="56" t="s">
        <v>163</v>
      </c>
      <c r="C56" s="8"/>
      <c r="D56" s="8"/>
      <c r="E56" s="103"/>
    </row>
    <row r="57" spans="1:5" x14ac:dyDescent="0.3">
      <c r="A57" s="57">
        <v>3241</v>
      </c>
      <c r="B57" s="56" t="s">
        <v>164</v>
      </c>
      <c r="C57" s="8"/>
      <c r="D57" s="8"/>
      <c r="E57" s="103"/>
    </row>
    <row r="58" spans="1:5" x14ac:dyDescent="0.3">
      <c r="A58" s="57">
        <v>3242</v>
      </c>
      <c r="B58" s="56" t="s">
        <v>165</v>
      </c>
      <c r="C58" s="8"/>
      <c r="D58" s="8"/>
      <c r="E58" s="103"/>
    </row>
    <row r="59" spans="1:5" x14ac:dyDescent="0.3">
      <c r="A59" s="57">
        <v>3243</v>
      </c>
      <c r="B59" s="56" t="s">
        <v>166</v>
      </c>
      <c r="C59" s="8"/>
      <c r="D59" s="8"/>
      <c r="E59" s="103"/>
    </row>
    <row r="60" spans="1:5" x14ac:dyDescent="0.3">
      <c r="A60" s="57">
        <v>3245</v>
      </c>
      <c r="B60" s="56" t="s">
        <v>167</v>
      </c>
      <c r="C60" s="8"/>
      <c r="D60" s="8"/>
      <c r="E60" s="103"/>
    </row>
    <row r="61" spans="1:5" x14ac:dyDescent="0.3">
      <c r="A61" s="57">
        <v>3246</v>
      </c>
      <c r="B61" s="56" t="s">
        <v>168</v>
      </c>
      <c r="C61" s="8">
        <v>65150.66</v>
      </c>
      <c r="D61" s="8">
        <v>0</v>
      </c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183</v>
      </c>
      <c r="B64" s="56"/>
      <c r="C64" s="83">
        <f>SUM(C65:C67)</f>
        <v>0</v>
      </c>
      <c r="D64" s="83">
        <f>SUM(D65:D67)</f>
        <v>0</v>
      </c>
      <c r="E64" s="103"/>
    </row>
    <row r="65" spans="1:5" x14ac:dyDescent="0.3">
      <c r="A65" s="57">
        <v>5100</v>
      </c>
      <c r="B65" s="56" t="s">
        <v>238</v>
      </c>
      <c r="C65" s="8"/>
      <c r="D65" s="8"/>
      <c r="E65" s="103"/>
    </row>
    <row r="66" spans="1:5" x14ac:dyDescent="0.3">
      <c r="A66" s="57">
        <v>5220</v>
      </c>
      <c r="B66" s="56" t="s">
        <v>376</v>
      </c>
      <c r="C66" s="8"/>
      <c r="D66" s="8"/>
      <c r="E66" s="103"/>
    </row>
    <row r="67" spans="1:5" x14ac:dyDescent="0.3">
      <c r="A67" s="57">
        <v>5230</v>
      </c>
      <c r="B67" s="56" t="s">
        <v>377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332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E14" sqref="E14"/>
    </sheetView>
  </sheetViews>
  <sheetFormatPr defaultRowHeight="15" x14ac:dyDescent="0.3"/>
  <cols>
    <col min="1" max="1" width="4.85546875" style="2" customWidth="1"/>
    <col min="2" max="2" width="24.8554687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390</v>
      </c>
      <c r="B1" s="74"/>
      <c r="C1" s="74"/>
      <c r="D1" s="74"/>
      <c r="E1" s="74"/>
      <c r="F1" s="74"/>
      <c r="G1" s="74"/>
      <c r="H1" s="74"/>
      <c r="I1" s="463" t="s">
        <v>97</v>
      </c>
      <c r="J1" s="463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461" t="str">
        <f>'ფორმა N1'!K2</f>
        <v>9/22/2020-12/10/2020</v>
      </c>
      <c r="J2" s="462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198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345"/>
      <c r="C5" s="345"/>
      <c r="D5" s="345"/>
      <c r="E5" s="345"/>
      <c r="F5" s="346"/>
      <c r="G5" s="345"/>
      <c r="H5" s="345"/>
      <c r="I5" s="345"/>
      <c r="J5" s="345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2">
        <v>1</v>
      </c>
      <c r="B9" s="152">
        <v>2</v>
      </c>
      <c r="C9" s="153">
        <v>3</v>
      </c>
      <c r="D9" s="153">
        <v>4</v>
      </c>
      <c r="E9" s="153">
        <v>5</v>
      </c>
      <c r="F9" s="153">
        <v>6</v>
      </c>
      <c r="G9" s="153">
        <v>7</v>
      </c>
      <c r="H9" s="153">
        <v>8</v>
      </c>
      <c r="I9" s="153">
        <v>9</v>
      </c>
      <c r="J9" s="153">
        <v>10</v>
      </c>
      <c r="K9" s="103"/>
    </row>
    <row r="10" spans="1:11" s="27" customFormat="1" ht="30" x14ac:dyDescent="0.3">
      <c r="A10" s="432">
        <v>1</v>
      </c>
      <c r="B10" s="435" t="s">
        <v>648</v>
      </c>
      <c r="C10" s="433" t="s">
        <v>649</v>
      </c>
      <c r="D10" s="433" t="s">
        <v>209</v>
      </c>
      <c r="E10" s="436">
        <v>42496</v>
      </c>
      <c r="F10" s="437">
        <v>26680.12</v>
      </c>
      <c r="G10" s="437">
        <v>1067584.8</v>
      </c>
      <c r="H10" s="437">
        <v>972640.74</v>
      </c>
      <c r="I10" s="437">
        <v>121624.18</v>
      </c>
      <c r="J10" s="434"/>
      <c r="K10" s="103"/>
    </row>
    <row r="11" spans="1:1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208" t="s">
        <v>96</v>
      </c>
      <c r="C15" s="102"/>
      <c r="D15" s="102"/>
      <c r="E15" s="102"/>
      <c r="F15" s="209"/>
      <c r="G15" s="102"/>
      <c r="H15" s="102"/>
      <c r="I15" s="102"/>
      <c r="J15" s="102"/>
    </row>
    <row r="16" spans="1:11" x14ac:dyDescent="0.3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">
      <c r="A17" s="102"/>
      <c r="B17" s="102"/>
      <c r="C17" s="247"/>
      <c r="D17" s="102"/>
      <c r="E17" s="102"/>
      <c r="F17" s="247"/>
      <c r="G17" s="248"/>
      <c r="H17" s="248"/>
      <c r="I17" s="99"/>
      <c r="J17" s="99"/>
    </row>
    <row r="18" spans="1:10" x14ac:dyDescent="0.3">
      <c r="A18" s="99"/>
      <c r="B18" s="102"/>
      <c r="C18" s="210" t="s">
        <v>251</v>
      </c>
      <c r="D18" s="210"/>
      <c r="E18" s="102"/>
      <c r="F18" s="102" t="s">
        <v>256</v>
      </c>
      <c r="G18" s="99"/>
      <c r="H18" s="99"/>
      <c r="I18" s="99"/>
      <c r="J18" s="99"/>
    </row>
    <row r="19" spans="1:10" x14ac:dyDescent="0.3">
      <c r="A19" s="99"/>
      <c r="B19" s="102"/>
      <c r="C19" s="211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 x14ac:dyDescent="0.3">
      <c r="A20" s="99"/>
      <c r="B20" s="102"/>
      <c r="C20" s="102"/>
      <c r="D20" s="211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0" zoomScaleNormal="100" zoomScaleSheetLayoutView="80" workbookViewId="0">
      <selection activeCell="D12" sqref="D12"/>
    </sheetView>
  </sheetViews>
  <sheetFormatPr defaultRowHeight="15" x14ac:dyDescent="0.3"/>
  <cols>
    <col min="1" max="1" width="12" style="177" customWidth="1"/>
    <col min="2" max="2" width="13.28515625" style="177" customWidth="1"/>
    <col min="3" max="3" width="21.42578125" style="177" customWidth="1"/>
    <col min="4" max="4" width="17.85546875" style="177" customWidth="1"/>
    <col min="5" max="5" width="12.7109375" style="177" customWidth="1"/>
    <col min="6" max="6" width="36.85546875" style="177" customWidth="1"/>
    <col min="7" max="7" width="22.28515625" style="177" customWidth="1"/>
    <col min="8" max="8" width="0.5703125" style="177" customWidth="1"/>
    <col min="9" max="16384" width="9.140625" style="177"/>
  </cols>
  <sheetData>
    <row r="1" spans="1:8" x14ac:dyDescent="0.3">
      <c r="A1" s="72" t="s">
        <v>335</v>
      </c>
      <c r="B1" s="74"/>
      <c r="C1" s="74"/>
      <c r="D1" s="74"/>
      <c r="E1" s="74"/>
      <c r="F1" s="74"/>
      <c r="G1" s="156" t="s">
        <v>97</v>
      </c>
      <c r="H1" s="157"/>
    </row>
    <row r="2" spans="1:8" x14ac:dyDescent="0.3">
      <c r="A2" s="74" t="s">
        <v>128</v>
      </c>
      <c r="B2" s="74"/>
      <c r="C2" s="74"/>
      <c r="D2" s="74"/>
      <c r="E2" s="74"/>
      <c r="F2" s="74"/>
      <c r="G2" s="158" t="str">
        <f>'ფორმა N1'!K2</f>
        <v>9/22/2020-12/10/2020</v>
      </c>
      <c r="H2" s="157"/>
    </row>
    <row r="3" spans="1:8" x14ac:dyDescent="0.3">
      <c r="A3" s="74"/>
      <c r="B3" s="74"/>
      <c r="C3" s="74"/>
      <c r="D3" s="74"/>
      <c r="E3" s="74"/>
      <c r="F3" s="74"/>
      <c r="G3" s="100"/>
      <c r="H3" s="157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8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98"/>
      <c r="C5" s="198"/>
      <c r="D5" s="198"/>
      <c r="E5" s="198"/>
      <c r="F5" s="198"/>
      <c r="G5" s="198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9" t="s">
        <v>295</v>
      </c>
      <c r="B8" s="159" t="s">
        <v>129</v>
      </c>
      <c r="C8" s="160" t="s">
        <v>333</v>
      </c>
      <c r="D8" s="160" t="s">
        <v>334</v>
      </c>
      <c r="E8" s="160" t="s">
        <v>258</v>
      </c>
      <c r="F8" s="159" t="s">
        <v>300</v>
      </c>
      <c r="G8" s="160" t="s">
        <v>296</v>
      </c>
      <c r="H8" s="103"/>
    </row>
    <row r="9" spans="1:8" x14ac:dyDescent="0.3">
      <c r="A9" s="161" t="s">
        <v>297</v>
      </c>
      <c r="B9" s="162"/>
      <c r="C9" s="163"/>
      <c r="D9" s="164"/>
      <c r="E9" s="164"/>
      <c r="F9" s="164"/>
      <c r="G9" s="165"/>
      <c r="H9" s="103"/>
    </row>
    <row r="10" spans="1:8" ht="15.75" x14ac:dyDescent="0.3">
      <c r="A10" s="162">
        <v>1</v>
      </c>
      <c r="B10" s="150"/>
      <c r="C10" s="166"/>
      <c r="D10" s="167"/>
      <c r="E10" s="167"/>
      <c r="F10" s="167"/>
      <c r="G10" s="168" t="str">
        <f>IF(ISBLANK(B10),"",G9+C10-D10)</f>
        <v/>
      </c>
      <c r="H10" s="103"/>
    </row>
    <row r="11" spans="1:8" ht="15.75" x14ac:dyDescent="0.3">
      <c r="A11" s="162">
        <v>2</v>
      </c>
      <c r="B11" s="150"/>
      <c r="C11" s="166"/>
      <c r="D11" s="167"/>
      <c r="E11" s="167"/>
      <c r="F11" s="167"/>
      <c r="G11" s="168" t="str">
        <f t="shared" ref="G11:G14" si="0">IF(ISBLANK(B11),"",G10+C11-D11)</f>
        <v/>
      </c>
      <c r="H11" s="103"/>
    </row>
    <row r="12" spans="1:8" ht="15.75" x14ac:dyDescent="0.3">
      <c r="A12" s="162">
        <v>3</v>
      </c>
      <c r="B12" s="150"/>
      <c r="C12" s="166"/>
      <c r="D12" s="167"/>
      <c r="E12" s="167"/>
      <c r="F12" s="167"/>
      <c r="G12" s="168" t="str">
        <f t="shared" si="0"/>
        <v/>
      </c>
      <c r="H12" s="103"/>
    </row>
    <row r="13" spans="1:8" ht="15.75" x14ac:dyDescent="0.3">
      <c r="A13" s="162">
        <v>4</v>
      </c>
      <c r="B13" s="150"/>
      <c r="C13" s="166"/>
      <c r="D13" s="167"/>
      <c r="E13" s="167"/>
      <c r="F13" s="167"/>
      <c r="G13" s="168" t="str">
        <f t="shared" si="0"/>
        <v/>
      </c>
      <c r="H13" s="103"/>
    </row>
    <row r="14" spans="1:8" ht="15.75" x14ac:dyDescent="0.3">
      <c r="A14" s="162">
        <v>5</v>
      </c>
      <c r="B14" s="150"/>
      <c r="C14" s="166"/>
      <c r="D14" s="167"/>
      <c r="E14" s="167"/>
      <c r="F14" s="167"/>
      <c r="G14" s="168" t="str">
        <f t="shared" si="0"/>
        <v/>
      </c>
      <c r="H14" s="103"/>
    </row>
    <row r="15" spans="1:8" ht="15.75" x14ac:dyDescent="0.3">
      <c r="A15" s="162" t="s">
        <v>261</v>
      </c>
      <c r="B15" s="150"/>
      <c r="C15" s="169"/>
      <c r="D15" s="170"/>
      <c r="E15" s="170"/>
      <c r="F15" s="170"/>
      <c r="G15" s="168" t="str">
        <f>IF(ISBLANK(B15),"",#REF!+C15-D15)</f>
        <v/>
      </c>
      <c r="H15" s="103"/>
    </row>
    <row r="16" spans="1:8" x14ac:dyDescent="0.3">
      <c r="A16" s="171" t="s">
        <v>298</v>
      </c>
      <c r="B16" s="172"/>
      <c r="C16" s="173"/>
      <c r="D16" s="174"/>
      <c r="E16" s="174"/>
      <c r="F16" s="175"/>
      <c r="G16" s="176" t="str">
        <f>G15</f>
        <v/>
      </c>
      <c r="H16" s="103"/>
    </row>
    <row r="20" spans="1:10" x14ac:dyDescent="0.3">
      <c r="B20" s="179" t="s">
        <v>96</v>
      </c>
      <c r="F20" s="180"/>
    </row>
    <row r="21" spans="1:10" x14ac:dyDescent="0.3">
      <c r="F21" s="178"/>
      <c r="G21" s="178"/>
      <c r="H21" s="178"/>
      <c r="I21" s="178"/>
      <c r="J21" s="178"/>
    </row>
    <row r="22" spans="1:10" x14ac:dyDescent="0.3">
      <c r="C22" s="181"/>
      <c r="F22" s="181"/>
      <c r="G22" s="182"/>
      <c r="H22" s="178"/>
      <c r="I22" s="178"/>
      <c r="J22" s="178"/>
    </row>
    <row r="23" spans="1:10" x14ac:dyDescent="0.3">
      <c r="A23" s="178"/>
      <c r="C23" s="183" t="s">
        <v>251</v>
      </c>
      <c r="F23" s="184" t="s">
        <v>256</v>
      </c>
      <c r="G23" s="182"/>
      <c r="H23" s="178"/>
      <c r="I23" s="178"/>
      <c r="J23" s="178"/>
    </row>
    <row r="24" spans="1:10" x14ac:dyDescent="0.3">
      <c r="A24" s="178"/>
      <c r="C24" s="185" t="s">
        <v>127</v>
      </c>
      <c r="F24" s="177" t="s">
        <v>252</v>
      </c>
      <c r="G24" s="178"/>
      <c r="H24" s="178"/>
      <c r="I24" s="178"/>
      <c r="J24" s="178"/>
    </row>
    <row r="25" spans="1:10" s="178" customFormat="1" x14ac:dyDescent="0.3">
      <c r="B25" s="177"/>
    </row>
    <row r="26" spans="1:10" s="178" customFormat="1" ht="12.75" x14ac:dyDescent="0.2"/>
    <row r="27" spans="1:10" s="178" customFormat="1" ht="12.75" x14ac:dyDescent="0.2"/>
    <row r="28" spans="1:10" s="178" customFormat="1" ht="12.75" x14ac:dyDescent="0.2"/>
    <row r="29" spans="1:10" s="178" customFormat="1" ht="12.75" x14ac:dyDescent="0.2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4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6"/>
      <c r="G1" s="76"/>
      <c r="H1" s="76"/>
      <c r="I1" s="477" t="s">
        <v>97</v>
      </c>
      <c r="J1" s="477"/>
      <c r="K1" s="142"/>
    </row>
    <row r="2" spans="1:12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461" t="str">
        <f>'ფორმა N1'!K2</f>
        <v>9/22/2020-12/10/2020</v>
      </c>
      <c r="J2" s="462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  <c r="K3" s="142"/>
    </row>
    <row r="4" spans="1:12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103"/>
      <c r="L4" s="23"/>
    </row>
    <row r="5" spans="1:12" s="2" customFormat="1" ht="15" x14ac:dyDescent="0.3">
      <c r="A5" s="117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18"/>
      <c r="C5" s="118"/>
      <c r="D5" s="118"/>
      <c r="E5" s="118"/>
      <c r="F5" s="59"/>
      <c r="G5" s="59"/>
      <c r="H5" s="59"/>
      <c r="I5" s="130"/>
      <c r="J5" s="59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476" t="s">
        <v>208</v>
      </c>
      <c r="C7" s="476"/>
      <c r="D7" s="476" t="s">
        <v>275</v>
      </c>
      <c r="E7" s="476"/>
      <c r="F7" s="476" t="s">
        <v>276</v>
      </c>
      <c r="G7" s="476"/>
      <c r="H7" s="149" t="s">
        <v>262</v>
      </c>
      <c r="I7" s="476" t="s">
        <v>211</v>
      </c>
      <c r="J7" s="476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0" t="s">
        <v>104</v>
      </c>
      <c r="B9" s="80">
        <f>SUM(B10,B14,B17)</f>
        <v>0</v>
      </c>
      <c r="C9" s="80">
        <f>SUM(C10,C14,C17)</f>
        <v>0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si="0"/>
        <v>0</v>
      </c>
      <c r="K9" s="143"/>
    </row>
    <row r="10" spans="1:12" ht="15" x14ac:dyDescent="0.2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 x14ac:dyDescent="0.2">
      <c r="A14" s="61" t="s">
        <v>109</v>
      </c>
      <c r="B14" s="131">
        <f>SUM(B15:B16)</f>
        <v>0</v>
      </c>
      <c r="C14" s="131">
        <f>SUM(C15:C16)</f>
        <v>0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0</v>
      </c>
      <c r="K14" s="143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3"/>
    </row>
    <row r="17" spans="1:11" ht="15" x14ac:dyDescent="0.2">
      <c r="A17" s="61" t="s">
        <v>112</v>
      </c>
      <c r="B17" s="131">
        <f>SUM(B18:B19,B22,B23)</f>
        <v>0</v>
      </c>
      <c r="C17" s="131">
        <f>SUM(C18:C19,C22,C23)</f>
        <v>0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0</v>
      </c>
      <c r="K17" s="143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 x14ac:dyDescent="0.2">
      <c r="A19" s="61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ht="15" x14ac:dyDescent="0.2">
      <c r="A24" s="60" t="s">
        <v>119</v>
      </c>
      <c r="B24" s="80">
        <f>SUM(B25:B31)</f>
        <v>0</v>
      </c>
      <c r="C24" s="80">
        <f t="shared" ref="C24:J24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143"/>
    </row>
    <row r="25" spans="1:11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3"/>
    </row>
    <row r="33" spans="1:11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3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2">
      <c r="A40" s="61" t="s">
        <v>378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69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251</v>
      </c>
      <c r="F49" s="12" t="s">
        <v>256</v>
      </c>
      <c r="G49" s="70"/>
      <c r="I49"/>
      <c r="J49"/>
    </row>
    <row r="50" spans="1:10" s="2" customFormat="1" ht="15" x14ac:dyDescent="0.3">
      <c r="B50" s="64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46"/>
  <sheetViews>
    <sheetView tabSelected="1" view="pageBreakPreview" topLeftCell="A10" zoomScaleNormal="80" zoomScaleSheetLayoutView="100" workbookViewId="0">
      <selection activeCell="D10" sqref="D10"/>
    </sheetView>
  </sheetViews>
  <sheetFormatPr defaultRowHeight="12.75" x14ac:dyDescent="0.2"/>
  <cols>
    <col min="1" max="1" width="6" style="193" customWidth="1"/>
    <col min="2" max="2" width="21.140625" style="193" customWidth="1"/>
    <col min="3" max="3" width="38.85546875" style="193" customWidth="1"/>
    <col min="4" max="4" width="28" style="193" customWidth="1"/>
    <col min="5" max="5" width="18" style="193" customWidth="1"/>
    <col min="6" max="6" width="18.140625" style="193" customWidth="1"/>
    <col min="7" max="7" width="15.28515625" style="193" customWidth="1"/>
    <col min="8" max="8" width="16.42578125" style="193" customWidth="1"/>
    <col min="9" max="9" width="35.85546875" style="193" customWidth="1"/>
    <col min="10" max="16384" width="9.140625" style="193"/>
  </cols>
  <sheetData>
    <row r="1" spans="1:9" ht="15" x14ac:dyDescent="0.2">
      <c r="A1" s="186" t="s">
        <v>457</v>
      </c>
      <c r="B1" s="186"/>
      <c r="C1" s="187"/>
      <c r="D1" s="187"/>
      <c r="E1" s="187"/>
      <c r="F1" s="187"/>
      <c r="G1" s="187"/>
      <c r="H1" s="187"/>
      <c r="I1" s="353" t="s">
        <v>97</v>
      </c>
    </row>
    <row r="2" spans="1:9" ht="15" x14ac:dyDescent="0.3">
      <c r="A2" s="146" t="s">
        <v>128</v>
      </c>
      <c r="B2" s="146"/>
      <c r="C2" s="187"/>
      <c r="D2" s="187"/>
      <c r="E2" s="187"/>
      <c r="F2" s="187"/>
      <c r="G2" s="187"/>
      <c r="H2" s="187"/>
      <c r="I2" s="350" t="str">
        <f>'ფორმა N1'!K2</f>
        <v>9/22/2020-12/10/2020</v>
      </c>
    </row>
    <row r="3" spans="1:9" ht="15" x14ac:dyDescent="0.2">
      <c r="A3" s="187"/>
      <c r="B3" s="187"/>
      <c r="C3" s="187"/>
      <c r="D3" s="187"/>
      <c r="E3" s="187"/>
      <c r="F3" s="187"/>
      <c r="G3" s="187"/>
      <c r="H3" s="187"/>
      <c r="I3" s="139"/>
    </row>
    <row r="4" spans="1:9" ht="15" x14ac:dyDescent="0.3">
      <c r="A4" s="112" t="s">
        <v>257</v>
      </c>
      <c r="B4" s="112"/>
      <c r="C4" s="112"/>
      <c r="D4" s="112"/>
      <c r="E4" s="363"/>
      <c r="F4" s="188"/>
      <c r="G4" s="187"/>
      <c r="H4" s="187"/>
      <c r="I4" s="188"/>
    </row>
    <row r="5" spans="1:9" s="368" customFormat="1" ht="15" x14ac:dyDescent="0.3">
      <c r="A5" s="364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364"/>
      <c r="C5" s="365"/>
      <c r="D5" s="365"/>
      <c r="E5" s="365"/>
      <c r="F5" s="366"/>
      <c r="G5" s="367"/>
      <c r="H5" s="367"/>
      <c r="I5" s="366"/>
    </row>
    <row r="6" spans="1:9" ht="13.5" x14ac:dyDescent="0.2">
      <c r="A6" s="140"/>
      <c r="B6" s="140"/>
      <c r="C6" s="369"/>
      <c r="D6" s="369"/>
      <c r="E6" s="369"/>
      <c r="F6" s="187"/>
      <c r="G6" s="187"/>
      <c r="H6" s="187"/>
      <c r="I6" s="187"/>
    </row>
    <row r="7" spans="1:9" ht="90" x14ac:dyDescent="0.2">
      <c r="A7" s="370" t="s">
        <v>64</v>
      </c>
      <c r="B7" s="370" t="s">
        <v>448</v>
      </c>
      <c r="C7" s="371" t="s">
        <v>449</v>
      </c>
      <c r="D7" s="371" t="s">
        <v>450</v>
      </c>
      <c r="E7" s="371" t="s">
        <v>451</v>
      </c>
      <c r="F7" s="371" t="s">
        <v>344</v>
      </c>
      <c r="G7" s="371" t="s">
        <v>452</v>
      </c>
      <c r="H7" s="371" t="s">
        <v>453</v>
      </c>
      <c r="I7" s="371" t="s">
        <v>454</v>
      </c>
    </row>
    <row r="8" spans="1:9" ht="15" x14ac:dyDescent="0.2">
      <c r="A8" s="370">
        <v>1</v>
      </c>
      <c r="B8" s="370">
        <v>2</v>
      </c>
      <c r="C8" s="370">
        <v>3</v>
      </c>
      <c r="D8" s="371">
        <v>4</v>
      </c>
      <c r="E8" s="370">
        <v>5</v>
      </c>
      <c r="F8" s="371">
        <v>6</v>
      </c>
      <c r="G8" s="370">
        <v>7</v>
      </c>
      <c r="H8" s="371">
        <v>8</v>
      </c>
      <c r="I8" s="371">
        <v>9</v>
      </c>
    </row>
    <row r="9" spans="1:9" ht="30" x14ac:dyDescent="0.2">
      <c r="A9" s="372">
        <v>1</v>
      </c>
      <c r="B9" s="372" t="s">
        <v>650</v>
      </c>
      <c r="C9" s="439" t="s">
        <v>701</v>
      </c>
      <c r="D9" s="371" t="s">
        <v>710</v>
      </c>
      <c r="E9" s="442">
        <v>43841</v>
      </c>
      <c r="F9" s="441">
        <v>30.0001</v>
      </c>
      <c r="G9" s="370">
        <v>1276</v>
      </c>
      <c r="H9" s="447" t="s">
        <v>651</v>
      </c>
      <c r="I9" s="438" t="s">
        <v>673</v>
      </c>
    </row>
    <row r="10" spans="1:9" ht="15" x14ac:dyDescent="0.2">
      <c r="A10" s="372">
        <v>2</v>
      </c>
      <c r="B10" s="372" t="s">
        <v>650</v>
      </c>
      <c r="C10" s="439" t="s">
        <v>711</v>
      </c>
      <c r="D10" s="443"/>
      <c r="E10" s="442">
        <v>43841</v>
      </c>
      <c r="F10" s="441">
        <v>5</v>
      </c>
      <c r="G10" s="370">
        <v>383</v>
      </c>
      <c r="H10" s="447">
        <v>2001001742</v>
      </c>
      <c r="I10" s="438" t="s">
        <v>674</v>
      </c>
    </row>
    <row r="11" spans="1:9" ht="15" x14ac:dyDescent="0.2">
      <c r="A11" s="372">
        <v>3</v>
      </c>
      <c r="B11" s="372" t="s">
        <v>650</v>
      </c>
      <c r="C11" s="439" t="s">
        <v>702</v>
      </c>
      <c r="D11" s="371" t="s">
        <v>712</v>
      </c>
      <c r="E11" s="442">
        <v>44023</v>
      </c>
      <c r="F11" s="441">
        <v>349.5</v>
      </c>
      <c r="G11" s="370">
        <v>1200</v>
      </c>
      <c r="H11" s="447" t="s">
        <v>652</v>
      </c>
      <c r="I11" s="438" t="s">
        <v>675</v>
      </c>
    </row>
    <row r="12" spans="1:9" ht="15" x14ac:dyDescent="0.2">
      <c r="A12" s="372">
        <v>4</v>
      </c>
      <c r="B12" s="372" t="s">
        <v>650</v>
      </c>
      <c r="C12" s="439" t="s">
        <v>713</v>
      </c>
      <c r="D12" s="371" t="s">
        <v>714</v>
      </c>
      <c r="E12" s="442">
        <v>43841</v>
      </c>
      <c r="F12" s="441">
        <v>1621</v>
      </c>
      <c r="G12" s="370">
        <v>1021</v>
      </c>
      <c r="H12" s="447" t="s">
        <v>653</v>
      </c>
      <c r="I12" s="438" t="s">
        <v>676</v>
      </c>
    </row>
    <row r="13" spans="1:9" ht="15" x14ac:dyDescent="0.2">
      <c r="A13" s="372">
        <v>5</v>
      </c>
      <c r="B13" s="372" t="s">
        <v>650</v>
      </c>
      <c r="C13" s="439" t="s">
        <v>703</v>
      </c>
      <c r="D13" s="371" t="s">
        <v>749</v>
      </c>
      <c r="E13" s="442">
        <v>43841</v>
      </c>
      <c r="F13" s="445">
        <v>1009</v>
      </c>
      <c r="G13" s="446">
        <v>1276</v>
      </c>
      <c r="H13" s="447">
        <v>60003006549</v>
      </c>
      <c r="I13" s="438" t="s">
        <v>677</v>
      </c>
    </row>
    <row r="14" spans="1:9" ht="30" x14ac:dyDescent="0.2">
      <c r="A14" s="372">
        <v>6</v>
      </c>
      <c r="B14" s="372" t="s">
        <v>650</v>
      </c>
      <c r="C14" s="439" t="s">
        <v>760</v>
      </c>
      <c r="D14" s="443" t="s">
        <v>750</v>
      </c>
      <c r="E14" s="442">
        <v>43841</v>
      </c>
      <c r="F14" s="445">
        <v>1440</v>
      </c>
      <c r="G14" s="446">
        <f>1250*2</f>
        <v>2500</v>
      </c>
      <c r="H14" s="447" t="s">
        <v>751</v>
      </c>
      <c r="I14" s="438" t="s">
        <v>752</v>
      </c>
    </row>
    <row r="15" spans="1:9" ht="15" x14ac:dyDescent="0.2">
      <c r="A15" s="372">
        <v>8</v>
      </c>
      <c r="B15" s="372" t="s">
        <v>650</v>
      </c>
      <c r="C15" s="439" t="s">
        <v>704</v>
      </c>
      <c r="D15" s="371" t="s">
        <v>715</v>
      </c>
      <c r="E15" s="442">
        <v>43841</v>
      </c>
      <c r="F15" s="441">
        <v>173</v>
      </c>
      <c r="G15" s="370">
        <v>383</v>
      </c>
      <c r="H15" s="447" t="s">
        <v>654</v>
      </c>
      <c r="I15" s="438" t="s">
        <v>678</v>
      </c>
    </row>
    <row r="16" spans="1:9" ht="15" x14ac:dyDescent="0.2">
      <c r="A16" s="372">
        <v>9</v>
      </c>
      <c r="B16" s="372" t="s">
        <v>650</v>
      </c>
      <c r="C16" s="439" t="s">
        <v>705</v>
      </c>
      <c r="D16" s="371" t="s">
        <v>716</v>
      </c>
      <c r="E16" s="442">
        <v>43841</v>
      </c>
      <c r="F16" s="441">
        <v>639</v>
      </c>
      <c r="G16" s="370">
        <v>1021</v>
      </c>
      <c r="H16" s="447" t="s">
        <v>655</v>
      </c>
      <c r="I16" s="438" t="s">
        <v>679</v>
      </c>
    </row>
    <row r="17" spans="1:9" ht="15" x14ac:dyDescent="0.2">
      <c r="A17" s="372">
        <v>10</v>
      </c>
      <c r="B17" s="372" t="s">
        <v>650</v>
      </c>
      <c r="C17" s="439" t="s">
        <v>706</v>
      </c>
      <c r="D17" s="443" t="s">
        <v>753</v>
      </c>
      <c r="E17" s="442">
        <v>43841</v>
      </c>
      <c r="F17" s="441">
        <v>71.02</v>
      </c>
      <c r="G17" s="370">
        <v>511</v>
      </c>
      <c r="H17" s="447">
        <v>57001032858</v>
      </c>
      <c r="I17" s="438" t="s">
        <v>680</v>
      </c>
    </row>
    <row r="18" spans="1:9" ht="15" x14ac:dyDescent="0.2">
      <c r="A18" s="372">
        <v>11</v>
      </c>
      <c r="B18" s="372" t="s">
        <v>650</v>
      </c>
      <c r="C18" s="439" t="s">
        <v>707</v>
      </c>
      <c r="D18" s="443" t="s">
        <v>731</v>
      </c>
      <c r="E18" s="442">
        <v>43841</v>
      </c>
      <c r="F18" s="445">
        <v>42.75</v>
      </c>
      <c r="G18" s="446">
        <v>383</v>
      </c>
      <c r="H18" s="447" t="s">
        <v>656</v>
      </c>
      <c r="I18" s="438" t="s">
        <v>681</v>
      </c>
    </row>
    <row r="19" spans="1:9" ht="15" x14ac:dyDescent="0.2">
      <c r="A19" s="372">
        <v>12</v>
      </c>
      <c r="B19" s="372" t="s">
        <v>650</v>
      </c>
      <c r="C19" s="439" t="s">
        <v>717</v>
      </c>
      <c r="D19" s="443" t="s">
        <v>754</v>
      </c>
      <c r="E19" s="442">
        <v>43962</v>
      </c>
      <c r="F19" s="441">
        <v>58.2</v>
      </c>
      <c r="G19" s="370">
        <v>511</v>
      </c>
      <c r="H19" s="447">
        <v>37001006363</v>
      </c>
      <c r="I19" s="438" t="s">
        <v>682</v>
      </c>
    </row>
    <row r="20" spans="1:9" ht="15" x14ac:dyDescent="0.2">
      <c r="A20" s="372">
        <v>13</v>
      </c>
      <c r="B20" s="372" t="s">
        <v>650</v>
      </c>
      <c r="C20" s="439" t="s">
        <v>708</v>
      </c>
      <c r="D20" s="443" t="s">
        <v>755</v>
      </c>
      <c r="E20" s="442">
        <v>43993</v>
      </c>
      <c r="F20" s="441">
        <v>135</v>
      </c>
      <c r="G20" s="370">
        <v>1021</v>
      </c>
      <c r="H20" s="447">
        <v>29001013922</v>
      </c>
      <c r="I20" s="438" t="s">
        <v>683</v>
      </c>
    </row>
    <row r="21" spans="1:9" ht="15" x14ac:dyDescent="0.2">
      <c r="A21" s="372">
        <v>14</v>
      </c>
      <c r="B21" s="372" t="s">
        <v>650</v>
      </c>
      <c r="C21" s="439" t="s">
        <v>709</v>
      </c>
      <c r="D21" s="371" t="s">
        <v>718</v>
      </c>
      <c r="E21" s="442">
        <v>43841</v>
      </c>
      <c r="F21" s="441">
        <v>317</v>
      </c>
      <c r="G21" s="370">
        <v>1276</v>
      </c>
      <c r="H21" s="447" t="s">
        <v>657</v>
      </c>
      <c r="I21" s="438" t="s">
        <v>684</v>
      </c>
    </row>
    <row r="22" spans="1:9" ht="15" x14ac:dyDescent="0.2">
      <c r="A22" s="372">
        <v>15</v>
      </c>
      <c r="B22" s="372" t="s">
        <v>650</v>
      </c>
      <c r="C22" s="439" t="s">
        <v>756</v>
      </c>
      <c r="D22" s="371" t="s">
        <v>719</v>
      </c>
      <c r="E22" s="442" t="s">
        <v>720</v>
      </c>
      <c r="F22" s="441">
        <v>45</v>
      </c>
      <c r="G22" s="370">
        <v>638</v>
      </c>
      <c r="H22" s="447">
        <v>39001002983</v>
      </c>
      <c r="I22" s="438" t="s">
        <v>700</v>
      </c>
    </row>
    <row r="23" spans="1:9" ht="30" x14ac:dyDescent="0.2">
      <c r="A23" s="372">
        <v>16</v>
      </c>
      <c r="B23" s="372" t="s">
        <v>650</v>
      </c>
      <c r="C23" s="439" t="s">
        <v>757</v>
      </c>
      <c r="D23" s="443" t="s">
        <v>758</v>
      </c>
      <c r="E23" s="444">
        <v>43841</v>
      </c>
      <c r="F23" s="445">
        <v>90</v>
      </c>
      <c r="G23" s="448">
        <f>2576.72/0.784</f>
        <v>3286.6326530612241</v>
      </c>
      <c r="H23" s="447" t="s">
        <v>658</v>
      </c>
      <c r="I23" s="438" t="s">
        <v>685</v>
      </c>
    </row>
    <row r="24" spans="1:9" ht="30" x14ac:dyDescent="0.2">
      <c r="A24" s="372">
        <v>17</v>
      </c>
      <c r="B24" s="372" t="s">
        <v>650</v>
      </c>
      <c r="C24" s="440" t="s">
        <v>747</v>
      </c>
      <c r="D24" s="371" t="s">
        <v>748</v>
      </c>
      <c r="E24" s="442">
        <v>43841</v>
      </c>
      <c r="F24" s="441">
        <v>47.18</v>
      </c>
      <c r="G24" s="370">
        <v>1021</v>
      </c>
      <c r="H24" s="447" t="s">
        <v>659</v>
      </c>
      <c r="I24" s="372" t="s">
        <v>686</v>
      </c>
    </row>
    <row r="25" spans="1:9" ht="15" x14ac:dyDescent="0.2">
      <c r="A25" s="372">
        <v>18</v>
      </c>
      <c r="B25" s="372" t="s">
        <v>650</v>
      </c>
      <c r="C25" s="440" t="s">
        <v>721</v>
      </c>
      <c r="D25" s="443" t="s">
        <v>759</v>
      </c>
      <c r="E25" s="442">
        <v>43841</v>
      </c>
      <c r="F25" s="441">
        <v>426</v>
      </c>
      <c r="G25" s="370">
        <v>319</v>
      </c>
      <c r="H25" s="447" t="s">
        <v>660</v>
      </c>
      <c r="I25" s="372" t="s">
        <v>687</v>
      </c>
    </row>
    <row r="26" spans="1:9" ht="15" x14ac:dyDescent="0.2">
      <c r="A26" s="372">
        <v>19</v>
      </c>
      <c r="B26" s="372" t="s">
        <v>650</v>
      </c>
      <c r="C26" s="440" t="s">
        <v>722</v>
      </c>
      <c r="D26" s="371"/>
      <c r="E26" s="442">
        <v>43841</v>
      </c>
      <c r="F26" s="441"/>
      <c r="G26" s="449">
        <f>700/0.784</f>
        <v>892.85714285714278</v>
      </c>
      <c r="H26" s="447" t="s">
        <v>661</v>
      </c>
      <c r="I26" s="372" t="s">
        <v>688</v>
      </c>
    </row>
    <row r="27" spans="1:9" ht="15" x14ac:dyDescent="0.2">
      <c r="A27" s="372">
        <v>20</v>
      </c>
      <c r="B27" s="372" t="s">
        <v>650</v>
      </c>
      <c r="C27" s="440" t="s">
        <v>723</v>
      </c>
      <c r="D27" s="371" t="s">
        <v>724</v>
      </c>
      <c r="E27" s="442">
        <v>43841</v>
      </c>
      <c r="F27" s="441">
        <v>153</v>
      </c>
      <c r="G27" s="370">
        <v>1650.53</v>
      </c>
      <c r="H27" s="447" t="s">
        <v>662</v>
      </c>
      <c r="I27" s="372" t="s">
        <v>689</v>
      </c>
    </row>
    <row r="28" spans="1:9" ht="15" x14ac:dyDescent="0.2">
      <c r="A28" s="372">
        <v>21</v>
      </c>
      <c r="B28" s="372" t="s">
        <v>650</v>
      </c>
      <c r="C28" s="440" t="s">
        <v>729</v>
      </c>
      <c r="D28" s="371" t="s">
        <v>730</v>
      </c>
      <c r="E28" s="442">
        <v>43841</v>
      </c>
      <c r="F28" s="441">
        <v>61</v>
      </c>
      <c r="G28" s="370">
        <v>638</v>
      </c>
      <c r="H28" s="447" t="s">
        <v>663</v>
      </c>
      <c r="I28" s="372" t="s">
        <v>690</v>
      </c>
    </row>
    <row r="29" spans="1:9" ht="15" x14ac:dyDescent="0.2">
      <c r="A29" s="372">
        <v>22</v>
      </c>
      <c r="B29" s="372" t="s">
        <v>650</v>
      </c>
      <c r="C29" s="440" t="s">
        <v>728</v>
      </c>
      <c r="D29" s="443" t="s">
        <v>725</v>
      </c>
      <c r="E29" s="442">
        <v>43841</v>
      </c>
      <c r="F29" s="441">
        <v>40</v>
      </c>
      <c r="G29" s="370">
        <v>450</v>
      </c>
      <c r="H29" s="447" t="s">
        <v>664</v>
      </c>
      <c r="I29" s="372" t="s">
        <v>691</v>
      </c>
    </row>
    <row r="30" spans="1:9" ht="15" x14ac:dyDescent="0.2">
      <c r="A30" s="372">
        <v>23</v>
      </c>
      <c r="B30" s="372" t="s">
        <v>650</v>
      </c>
      <c r="C30" s="440" t="s">
        <v>727</v>
      </c>
      <c r="D30" s="371" t="s">
        <v>726</v>
      </c>
      <c r="E30" s="442">
        <v>43841</v>
      </c>
      <c r="F30" s="441">
        <v>32</v>
      </c>
      <c r="G30" s="370">
        <v>383</v>
      </c>
      <c r="H30" s="447" t="s">
        <v>665</v>
      </c>
      <c r="I30" s="372" t="s">
        <v>692</v>
      </c>
    </row>
    <row r="31" spans="1:9" ht="15" x14ac:dyDescent="0.2">
      <c r="A31" s="372">
        <v>24</v>
      </c>
      <c r="B31" s="372" t="s">
        <v>650</v>
      </c>
      <c r="C31" s="440" t="s">
        <v>741</v>
      </c>
      <c r="D31" s="371" t="s">
        <v>740</v>
      </c>
      <c r="E31" s="442">
        <v>43841</v>
      </c>
      <c r="F31" s="441">
        <v>37.799999999999997</v>
      </c>
      <c r="G31" s="370">
        <v>383</v>
      </c>
      <c r="H31" s="447" t="s">
        <v>666</v>
      </c>
      <c r="I31" s="372" t="s">
        <v>693</v>
      </c>
    </row>
    <row r="32" spans="1:9" ht="15" x14ac:dyDescent="0.2">
      <c r="A32" s="372">
        <v>25</v>
      </c>
      <c r="B32" s="372" t="s">
        <v>650</v>
      </c>
      <c r="C32" s="440" t="s">
        <v>742</v>
      </c>
      <c r="D32" s="371" t="s">
        <v>743</v>
      </c>
      <c r="E32" s="442">
        <v>43841</v>
      </c>
      <c r="F32" s="441">
        <v>567</v>
      </c>
      <c r="G32" s="370">
        <v>1276</v>
      </c>
      <c r="H32" s="447" t="s">
        <v>667</v>
      </c>
      <c r="I32" s="372" t="s">
        <v>694</v>
      </c>
    </row>
    <row r="33" spans="1:9" ht="15" x14ac:dyDescent="0.2">
      <c r="A33" s="372">
        <v>26</v>
      </c>
      <c r="B33" s="372" t="s">
        <v>650</v>
      </c>
      <c r="C33" s="440" t="s">
        <v>738</v>
      </c>
      <c r="D33" s="371" t="s">
        <v>739</v>
      </c>
      <c r="E33" s="442">
        <v>44115</v>
      </c>
      <c r="F33" s="441">
        <v>51.41</v>
      </c>
      <c r="G33" s="370">
        <v>893</v>
      </c>
      <c r="H33" s="447" t="s">
        <v>668</v>
      </c>
      <c r="I33" s="372" t="s">
        <v>695</v>
      </c>
    </row>
    <row r="34" spans="1:9" ht="15" x14ac:dyDescent="0.2">
      <c r="A34" s="372">
        <v>27</v>
      </c>
      <c r="B34" s="372" t="s">
        <v>650</v>
      </c>
      <c r="C34" s="440" t="s">
        <v>736</v>
      </c>
      <c r="D34" s="371" t="s">
        <v>737</v>
      </c>
      <c r="E34" s="442">
        <v>43841</v>
      </c>
      <c r="F34" s="441">
        <v>350.19</v>
      </c>
      <c r="G34" s="370">
        <v>256</v>
      </c>
      <c r="H34" s="447" t="s">
        <v>669</v>
      </c>
      <c r="I34" s="372" t="s">
        <v>696</v>
      </c>
    </row>
    <row r="35" spans="1:9" ht="15" x14ac:dyDescent="0.2">
      <c r="A35" s="372">
        <v>28</v>
      </c>
      <c r="B35" s="372" t="s">
        <v>650</v>
      </c>
      <c r="C35" s="440" t="s">
        <v>734</v>
      </c>
      <c r="D35" s="371" t="s">
        <v>735</v>
      </c>
      <c r="E35" s="442">
        <v>43841</v>
      </c>
      <c r="F35" s="441">
        <v>358.5</v>
      </c>
      <c r="G35" s="370">
        <v>511</v>
      </c>
      <c r="H35" s="447" t="s">
        <v>670</v>
      </c>
      <c r="I35" s="372" t="s">
        <v>697</v>
      </c>
    </row>
    <row r="36" spans="1:9" ht="15" x14ac:dyDescent="0.2">
      <c r="A36" s="372">
        <v>29</v>
      </c>
      <c r="B36" s="372" t="s">
        <v>650</v>
      </c>
      <c r="C36" s="440" t="s">
        <v>733</v>
      </c>
      <c r="D36" s="371" t="s">
        <v>732</v>
      </c>
      <c r="E36" s="442">
        <v>43841</v>
      </c>
      <c r="F36" s="441">
        <v>70</v>
      </c>
      <c r="G36" s="370">
        <v>761</v>
      </c>
      <c r="H36" s="447" t="s">
        <v>671</v>
      </c>
      <c r="I36" s="372" t="s">
        <v>698</v>
      </c>
    </row>
    <row r="37" spans="1:9" ht="15" x14ac:dyDescent="0.2">
      <c r="A37" s="372">
        <v>30</v>
      </c>
      <c r="B37" s="372" t="s">
        <v>650</v>
      </c>
      <c r="C37" s="440" t="s">
        <v>745</v>
      </c>
      <c r="D37" s="371" t="s">
        <v>744</v>
      </c>
      <c r="E37" s="442" t="s">
        <v>746</v>
      </c>
      <c r="F37" s="441">
        <v>50</v>
      </c>
      <c r="G37" s="370">
        <v>1021</v>
      </c>
      <c r="H37" s="447" t="s">
        <v>672</v>
      </c>
      <c r="I37" s="372" t="s">
        <v>699</v>
      </c>
    </row>
    <row r="38" spans="1:9" ht="15" x14ac:dyDescent="0.2">
      <c r="A38" s="372" t="s">
        <v>261</v>
      </c>
      <c r="B38" s="372"/>
      <c r="C38" s="373"/>
      <c r="D38" s="373"/>
      <c r="E38" s="373"/>
      <c r="F38" s="373"/>
      <c r="G38" s="373"/>
      <c r="H38" s="373"/>
      <c r="I38" s="373"/>
    </row>
    <row r="39" spans="1:9" x14ac:dyDescent="0.2">
      <c r="A39" s="189"/>
      <c r="B39" s="189"/>
      <c r="C39" s="189"/>
      <c r="D39" s="189"/>
      <c r="E39" s="189"/>
      <c r="F39" s="189"/>
      <c r="G39" s="189"/>
      <c r="H39" s="189"/>
      <c r="I39" s="189"/>
    </row>
    <row r="40" spans="1:9" x14ac:dyDescent="0.2">
      <c r="A40" s="189"/>
      <c r="B40" s="189"/>
      <c r="C40" s="189"/>
      <c r="D40" s="189"/>
      <c r="E40" s="189"/>
      <c r="F40" s="189"/>
      <c r="G40" s="189"/>
      <c r="H40" s="189"/>
      <c r="I40" s="189"/>
    </row>
    <row r="41" spans="1:9" x14ac:dyDescent="0.2">
      <c r="A41" s="374"/>
      <c r="B41" s="374"/>
      <c r="C41" s="189"/>
      <c r="D41" s="189"/>
      <c r="E41" s="189"/>
      <c r="F41" s="189"/>
      <c r="G41" s="189"/>
      <c r="H41" s="189"/>
      <c r="I41" s="189"/>
    </row>
    <row r="42" spans="1:9" ht="15" x14ac:dyDescent="0.3">
      <c r="A42" s="21"/>
      <c r="B42" s="21"/>
      <c r="C42" s="375" t="s">
        <v>96</v>
      </c>
      <c r="D42" s="21"/>
      <c r="E42" s="21"/>
      <c r="F42" s="19"/>
      <c r="G42" s="21"/>
      <c r="H42" s="21"/>
      <c r="I42" s="21"/>
    </row>
    <row r="43" spans="1:9" ht="15" x14ac:dyDescent="0.3">
      <c r="A43" s="21"/>
      <c r="B43" s="21"/>
      <c r="C43" s="21"/>
      <c r="D43" s="478"/>
      <c r="E43" s="478"/>
      <c r="G43" s="192"/>
      <c r="H43" s="376"/>
    </row>
    <row r="44" spans="1:9" ht="15" x14ac:dyDescent="0.3">
      <c r="C44" s="21"/>
      <c r="D44" s="479" t="s">
        <v>251</v>
      </c>
      <c r="E44" s="479"/>
      <c r="G44" s="480" t="s">
        <v>455</v>
      </c>
      <c r="H44" s="480"/>
    </row>
    <row r="45" spans="1:9" ht="15" x14ac:dyDescent="0.3">
      <c r="C45" s="21"/>
      <c r="D45" s="21"/>
      <c r="E45" s="21"/>
      <c r="G45" s="481"/>
      <c r="H45" s="481"/>
    </row>
    <row r="46" spans="1:9" ht="15" x14ac:dyDescent="0.3">
      <c r="C46" s="21"/>
      <c r="D46" s="482" t="s">
        <v>127</v>
      </c>
      <c r="E46" s="482"/>
      <c r="G46" s="481"/>
      <c r="H46" s="481"/>
    </row>
  </sheetData>
  <mergeCells count="4">
    <mergeCell ref="D43:E43"/>
    <mergeCell ref="D44:E44"/>
    <mergeCell ref="G44:H46"/>
    <mergeCell ref="D46:E46"/>
  </mergeCells>
  <conditionalFormatting sqref="H1:J1048576">
    <cfRule type="duplicateValues" dxfId="0" priority="2"/>
  </conditionalFormatting>
  <dataValidations count="1">
    <dataValidation type="list" allowBlank="1" showInputMessage="1" showErrorMessage="1" sqref="B9:B38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8" customWidth="1"/>
    <col min="2" max="2" width="14.85546875" style="368" customWidth="1"/>
    <col min="3" max="3" width="21.140625" style="368" customWidth="1"/>
    <col min="4" max="5" width="12.7109375" style="368" customWidth="1"/>
    <col min="6" max="6" width="13.42578125" style="368" bestFit="1" customWidth="1"/>
    <col min="7" max="7" width="15.28515625" style="368" customWidth="1"/>
    <col min="8" max="8" width="23.85546875" style="368" customWidth="1"/>
    <col min="9" max="9" width="12.140625" style="368" bestFit="1" customWidth="1"/>
    <col min="10" max="10" width="19" style="368" customWidth="1"/>
    <col min="11" max="11" width="17.7109375" style="368" customWidth="1"/>
    <col min="12" max="16384" width="9.140625" style="368"/>
  </cols>
  <sheetData>
    <row r="1" spans="1:12" s="193" customFormat="1" ht="15" x14ac:dyDescent="0.2">
      <c r="A1" s="186" t="s">
        <v>288</v>
      </c>
      <c r="B1" s="186"/>
      <c r="C1" s="186"/>
      <c r="D1" s="187"/>
      <c r="E1" s="187"/>
      <c r="F1" s="187"/>
      <c r="G1" s="187"/>
      <c r="H1" s="187"/>
      <c r="I1" s="187"/>
      <c r="J1" s="187"/>
      <c r="K1" s="353" t="s">
        <v>97</v>
      </c>
    </row>
    <row r="2" spans="1:12" s="193" customFormat="1" ht="15" x14ac:dyDescent="0.3">
      <c r="A2" s="146" t="s">
        <v>128</v>
      </c>
      <c r="B2" s="146"/>
      <c r="C2" s="146"/>
      <c r="D2" s="187"/>
      <c r="E2" s="187"/>
      <c r="F2" s="187"/>
      <c r="G2" s="187"/>
      <c r="H2" s="187"/>
      <c r="I2" s="187"/>
      <c r="J2" s="187"/>
      <c r="K2" s="350" t="str">
        <f>'ფორმა N1'!K2</f>
        <v>9/22/2020-12/10/2020</v>
      </c>
    </row>
    <row r="3" spans="1:12" s="193" customFormat="1" ht="15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39"/>
      <c r="L3" s="368"/>
    </row>
    <row r="4" spans="1:12" s="193" customFormat="1" ht="15" x14ac:dyDescent="0.3">
      <c r="A4" s="112" t="s">
        <v>257</v>
      </c>
      <c r="B4" s="112"/>
      <c r="C4" s="112"/>
      <c r="D4" s="112"/>
      <c r="E4" s="112"/>
      <c r="F4" s="363"/>
      <c r="G4" s="188"/>
      <c r="H4" s="187"/>
      <c r="I4" s="187"/>
      <c r="J4" s="187"/>
      <c r="K4" s="187"/>
    </row>
    <row r="5" spans="1:12" ht="15" x14ac:dyDescent="0.3">
      <c r="A5" s="364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364"/>
      <c r="C5" s="364"/>
      <c r="D5" s="365"/>
      <c r="E5" s="365"/>
      <c r="F5" s="365"/>
      <c r="G5" s="366"/>
      <c r="H5" s="367"/>
      <c r="I5" s="367"/>
      <c r="J5" s="367"/>
      <c r="K5" s="366"/>
    </row>
    <row r="6" spans="1:12" s="193" customFormat="1" ht="13.5" x14ac:dyDescent="0.2">
      <c r="A6" s="140"/>
      <c r="B6" s="140"/>
      <c r="C6" s="140"/>
      <c r="D6" s="369"/>
      <c r="E6" s="369"/>
      <c r="F6" s="369"/>
      <c r="G6" s="187"/>
      <c r="H6" s="187"/>
      <c r="I6" s="187"/>
      <c r="J6" s="187"/>
      <c r="K6" s="187"/>
    </row>
    <row r="7" spans="1:12" s="193" customFormat="1" ht="60" x14ac:dyDescent="0.2">
      <c r="A7" s="370" t="s">
        <v>64</v>
      </c>
      <c r="B7" s="370" t="s">
        <v>448</v>
      </c>
      <c r="C7" s="370" t="s">
        <v>231</v>
      </c>
      <c r="D7" s="371" t="s">
        <v>228</v>
      </c>
      <c r="E7" s="371" t="s">
        <v>229</v>
      </c>
      <c r="F7" s="371" t="s">
        <v>320</v>
      </c>
      <c r="G7" s="371" t="s">
        <v>230</v>
      </c>
      <c r="H7" s="371" t="s">
        <v>456</v>
      </c>
      <c r="I7" s="371" t="s">
        <v>227</v>
      </c>
      <c r="J7" s="371" t="s">
        <v>453</v>
      </c>
      <c r="K7" s="371" t="s">
        <v>454</v>
      </c>
    </row>
    <row r="8" spans="1:12" s="193" customFormat="1" ht="15" x14ac:dyDescent="0.2">
      <c r="A8" s="370">
        <v>1</v>
      </c>
      <c r="B8" s="370">
        <v>2</v>
      </c>
      <c r="C8" s="370">
        <v>3</v>
      </c>
      <c r="D8" s="371">
        <v>4</v>
      </c>
      <c r="E8" s="370">
        <v>5</v>
      </c>
      <c r="F8" s="371">
        <v>6</v>
      </c>
      <c r="G8" s="370">
        <v>7</v>
      </c>
      <c r="H8" s="371">
        <v>8</v>
      </c>
      <c r="I8" s="370">
        <v>9</v>
      </c>
      <c r="J8" s="370">
        <v>10</v>
      </c>
      <c r="K8" s="371">
        <v>11</v>
      </c>
    </row>
    <row r="9" spans="1:12" s="193" customFormat="1" ht="15" x14ac:dyDescent="0.2">
      <c r="A9" s="372">
        <v>1</v>
      </c>
      <c r="B9" s="372"/>
      <c r="C9" s="372"/>
      <c r="D9" s="373"/>
      <c r="E9" s="373"/>
      <c r="F9" s="373"/>
      <c r="G9" s="373"/>
      <c r="H9" s="373"/>
      <c r="I9" s="373"/>
      <c r="J9" s="373"/>
      <c r="K9" s="373"/>
    </row>
    <row r="10" spans="1:12" s="193" customFormat="1" ht="15" x14ac:dyDescent="0.2">
      <c r="A10" s="372">
        <v>2</v>
      </c>
      <c r="B10" s="372"/>
      <c r="C10" s="372"/>
      <c r="D10" s="373"/>
      <c r="E10" s="373"/>
      <c r="F10" s="373"/>
      <c r="G10" s="373"/>
      <c r="H10" s="373"/>
      <c r="I10" s="373"/>
      <c r="J10" s="373"/>
      <c r="K10" s="373"/>
    </row>
    <row r="11" spans="1:12" s="193" customFormat="1" ht="15" x14ac:dyDescent="0.2">
      <c r="A11" s="372">
        <v>3</v>
      </c>
      <c r="B11" s="372"/>
      <c r="C11" s="372"/>
      <c r="D11" s="373"/>
      <c r="E11" s="373"/>
      <c r="F11" s="373"/>
      <c r="G11" s="373"/>
      <c r="H11" s="373"/>
      <c r="I11" s="373"/>
      <c r="J11" s="373"/>
      <c r="K11" s="373"/>
    </row>
    <row r="12" spans="1:12" s="193" customFormat="1" ht="15" x14ac:dyDescent="0.2">
      <c r="A12" s="372">
        <v>4</v>
      </c>
      <c r="B12" s="372"/>
      <c r="C12" s="372"/>
      <c r="D12" s="373"/>
      <c r="E12" s="373"/>
      <c r="F12" s="373"/>
      <c r="G12" s="373"/>
      <c r="H12" s="373"/>
      <c r="I12" s="373"/>
      <c r="J12" s="373"/>
      <c r="K12" s="373"/>
    </row>
    <row r="13" spans="1:12" s="193" customFormat="1" ht="15" x14ac:dyDescent="0.2">
      <c r="A13" s="372">
        <v>5</v>
      </c>
      <c r="B13" s="372"/>
      <c r="C13" s="372"/>
      <c r="D13" s="373"/>
      <c r="E13" s="373"/>
      <c r="F13" s="373"/>
      <c r="G13" s="373"/>
      <c r="H13" s="373"/>
      <c r="I13" s="373"/>
      <c r="J13" s="373"/>
      <c r="K13" s="373"/>
    </row>
    <row r="14" spans="1:12" s="193" customFormat="1" ht="15" x14ac:dyDescent="0.2">
      <c r="A14" s="372">
        <v>6</v>
      </c>
      <c r="B14" s="372"/>
      <c r="C14" s="372"/>
      <c r="D14" s="373"/>
      <c r="E14" s="373"/>
      <c r="F14" s="373"/>
      <c r="G14" s="373"/>
      <c r="H14" s="373"/>
      <c r="I14" s="373"/>
      <c r="J14" s="373"/>
      <c r="K14" s="373"/>
    </row>
    <row r="15" spans="1:12" s="193" customFormat="1" ht="15" x14ac:dyDescent="0.2">
      <c r="A15" s="372">
        <v>7</v>
      </c>
      <c r="B15" s="372"/>
      <c r="C15" s="372"/>
      <c r="D15" s="373"/>
      <c r="E15" s="373"/>
      <c r="F15" s="373"/>
      <c r="G15" s="373"/>
      <c r="H15" s="373"/>
      <c r="I15" s="373"/>
      <c r="J15" s="373"/>
      <c r="K15" s="373"/>
    </row>
    <row r="16" spans="1:12" s="193" customFormat="1" ht="15" x14ac:dyDescent="0.2">
      <c r="A16" s="372">
        <v>8</v>
      </c>
      <c r="B16" s="372"/>
      <c r="C16" s="372"/>
      <c r="D16" s="373"/>
      <c r="E16" s="373"/>
      <c r="F16" s="373"/>
      <c r="G16" s="373"/>
      <c r="H16" s="373"/>
      <c r="I16" s="373"/>
      <c r="J16" s="373"/>
      <c r="K16" s="373"/>
    </row>
    <row r="17" spans="1:11" s="193" customFormat="1" ht="15" x14ac:dyDescent="0.2">
      <c r="A17" s="372">
        <v>9</v>
      </c>
      <c r="B17" s="372"/>
      <c r="C17" s="372"/>
      <c r="D17" s="373"/>
      <c r="E17" s="373"/>
      <c r="F17" s="373"/>
      <c r="G17" s="373"/>
      <c r="H17" s="373"/>
      <c r="I17" s="373"/>
      <c r="J17" s="373"/>
      <c r="K17" s="373"/>
    </row>
    <row r="18" spans="1:11" s="193" customFormat="1" ht="15" x14ac:dyDescent="0.2">
      <c r="A18" s="372">
        <v>10</v>
      </c>
      <c r="B18" s="372"/>
      <c r="C18" s="372"/>
      <c r="D18" s="373"/>
      <c r="E18" s="373"/>
      <c r="F18" s="373"/>
      <c r="G18" s="373"/>
      <c r="H18" s="373"/>
      <c r="I18" s="373"/>
      <c r="J18" s="373"/>
      <c r="K18" s="373"/>
    </row>
    <row r="19" spans="1:11" s="193" customFormat="1" ht="15" x14ac:dyDescent="0.2">
      <c r="A19" s="372">
        <v>11</v>
      </c>
      <c r="B19" s="372"/>
      <c r="C19" s="372"/>
      <c r="D19" s="373"/>
      <c r="E19" s="373"/>
      <c r="F19" s="373"/>
      <c r="G19" s="373"/>
      <c r="H19" s="373"/>
      <c r="I19" s="373"/>
      <c r="J19" s="373"/>
      <c r="K19" s="373"/>
    </row>
    <row r="20" spans="1:11" s="193" customFormat="1" ht="15" x14ac:dyDescent="0.2">
      <c r="A20" s="372">
        <v>12</v>
      </c>
      <c r="B20" s="372"/>
      <c r="C20" s="372"/>
      <c r="D20" s="373"/>
      <c r="E20" s="373"/>
      <c r="F20" s="373"/>
      <c r="G20" s="373"/>
      <c r="H20" s="373"/>
      <c r="I20" s="373"/>
      <c r="J20" s="373"/>
      <c r="K20" s="373"/>
    </row>
    <row r="21" spans="1:11" s="193" customFormat="1" ht="15" x14ac:dyDescent="0.2">
      <c r="A21" s="372">
        <v>13</v>
      </c>
      <c r="B21" s="372"/>
      <c r="C21" s="372"/>
      <c r="D21" s="373"/>
      <c r="E21" s="373"/>
      <c r="F21" s="373"/>
      <c r="G21" s="373"/>
      <c r="H21" s="373"/>
      <c r="I21" s="373"/>
      <c r="J21" s="373"/>
      <c r="K21" s="373"/>
    </row>
    <row r="22" spans="1:11" s="193" customFormat="1" ht="15" x14ac:dyDescent="0.2">
      <c r="A22" s="372">
        <v>14</v>
      </c>
      <c r="B22" s="372"/>
      <c r="C22" s="372"/>
      <c r="D22" s="373"/>
      <c r="E22" s="373"/>
      <c r="F22" s="373"/>
      <c r="G22" s="373"/>
      <c r="H22" s="373"/>
      <c r="I22" s="373"/>
      <c r="J22" s="373"/>
      <c r="K22" s="373"/>
    </row>
    <row r="23" spans="1:11" s="193" customFormat="1" ht="15" x14ac:dyDescent="0.2">
      <c r="A23" s="372">
        <v>15</v>
      </c>
      <c r="B23" s="372"/>
      <c r="C23" s="372"/>
      <c r="D23" s="373"/>
      <c r="E23" s="373"/>
      <c r="F23" s="373"/>
      <c r="G23" s="373"/>
      <c r="H23" s="373"/>
      <c r="I23" s="373"/>
      <c r="J23" s="373"/>
      <c r="K23" s="373"/>
    </row>
    <row r="24" spans="1:11" s="193" customFormat="1" ht="15" x14ac:dyDescent="0.2">
      <c r="A24" s="372">
        <v>16</v>
      </c>
      <c r="B24" s="372"/>
      <c r="C24" s="372"/>
      <c r="D24" s="373"/>
      <c r="E24" s="373"/>
      <c r="F24" s="373"/>
      <c r="G24" s="373"/>
      <c r="H24" s="373"/>
      <c r="I24" s="373"/>
      <c r="J24" s="373"/>
      <c r="K24" s="373"/>
    </row>
    <row r="25" spans="1:11" s="193" customFormat="1" ht="15" x14ac:dyDescent="0.2">
      <c r="A25" s="372">
        <v>17</v>
      </c>
      <c r="B25" s="372"/>
      <c r="C25" s="372"/>
      <c r="D25" s="373"/>
      <c r="E25" s="373"/>
      <c r="F25" s="373"/>
      <c r="G25" s="373"/>
      <c r="H25" s="373"/>
      <c r="I25" s="373"/>
      <c r="J25" s="373"/>
      <c r="K25" s="373"/>
    </row>
    <row r="26" spans="1:11" s="193" customFormat="1" ht="15" x14ac:dyDescent="0.2">
      <c r="A26" s="372">
        <v>18</v>
      </c>
      <c r="B26" s="372"/>
      <c r="C26" s="372"/>
      <c r="D26" s="373"/>
      <c r="E26" s="373"/>
      <c r="F26" s="373"/>
      <c r="G26" s="373"/>
      <c r="H26" s="373"/>
      <c r="I26" s="373"/>
      <c r="J26" s="373"/>
      <c r="K26" s="373"/>
    </row>
    <row r="27" spans="1:11" s="193" customFormat="1" ht="15" x14ac:dyDescent="0.2">
      <c r="A27" s="372" t="s">
        <v>261</v>
      </c>
      <c r="B27" s="372"/>
      <c r="C27" s="372"/>
      <c r="D27" s="373"/>
      <c r="E27" s="373"/>
      <c r="F27" s="373"/>
      <c r="G27" s="373"/>
      <c r="H27" s="373"/>
      <c r="I27" s="373"/>
      <c r="J27" s="373"/>
      <c r="K27" s="373"/>
    </row>
    <row r="28" spans="1:11" x14ac:dyDescent="0.2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</row>
    <row r="29" spans="1:11" x14ac:dyDescent="0.2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</row>
    <row r="30" spans="1:11" x14ac:dyDescent="0.2">
      <c r="A30" s="378"/>
      <c r="B30" s="378"/>
      <c r="C30" s="378"/>
      <c r="D30" s="377"/>
      <c r="E30" s="377"/>
      <c r="F30" s="377"/>
      <c r="G30" s="377"/>
      <c r="H30" s="377"/>
      <c r="I30" s="377"/>
      <c r="J30" s="377"/>
      <c r="K30" s="377"/>
    </row>
    <row r="31" spans="1:11" ht="15" x14ac:dyDescent="0.3">
      <c r="A31" s="379"/>
      <c r="B31" s="379"/>
      <c r="C31" s="379"/>
      <c r="D31" s="380" t="s">
        <v>96</v>
      </c>
      <c r="E31" s="379"/>
      <c r="F31" s="379"/>
      <c r="G31" s="381"/>
      <c r="H31" s="379"/>
      <c r="I31" s="379"/>
      <c r="J31" s="379"/>
      <c r="K31" s="379"/>
    </row>
    <row r="32" spans="1:11" ht="15" x14ac:dyDescent="0.3">
      <c r="A32" s="379"/>
      <c r="B32" s="379"/>
      <c r="C32" s="379"/>
      <c r="D32" s="379"/>
      <c r="E32" s="382"/>
      <c r="F32" s="379"/>
      <c r="H32" s="382"/>
      <c r="I32" s="382"/>
      <c r="J32" s="383"/>
    </row>
    <row r="33" spans="4:9" ht="15" x14ac:dyDescent="0.3">
      <c r="D33" s="379"/>
      <c r="E33" s="384" t="s">
        <v>251</v>
      </c>
      <c r="F33" s="379"/>
      <c r="H33" s="385" t="s">
        <v>256</v>
      </c>
      <c r="I33" s="385"/>
    </row>
    <row r="34" spans="4:9" ht="15" x14ac:dyDescent="0.3">
      <c r="D34" s="379"/>
      <c r="E34" s="386" t="s">
        <v>127</v>
      </c>
      <c r="F34" s="379"/>
      <c r="H34" s="379" t="s">
        <v>252</v>
      </c>
      <c r="I34" s="379"/>
    </row>
    <row r="35" spans="4:9" ht="15" x14ac:dyDescent="0.3">
      <c r="D35" s="379"/>
      <c r="E35" s="38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8" customWidth="1"/>
    <col min="2" max="2" width="21.5703125" style="178" customWidth="1"/>
    <col min="3" max="3" width="19.140625" style="178" customWidth="1"/>
    <col min="4" max="4" width="23.7109375" style="178" customWidth="1"/>
    <col min="5" max="6" width="16.5703125" style="178" bestFit="1" customWidth="1"/>
    <col min="7" max="7" width="17" style="178" customWidth="1"/>
    <col min="8" max="8" width="19" style="178" customWidth="1"/>
    <col min="9" max="9" width="24.42578125" style="178" customWidth="1"/>
    <col min="10" max="16384" width="9.140625" style="178"/>
  </cols>
  <sheetData>
    <row r="1" spans="1:13" customFormat="1" ht="15" x14ac:dyDescent="0.2">
      <c r="A1" s="135" t="s">
        <v>393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197" t="str">
        <f>'ფორმა N1'!K2</f>
        <v>9/22/2020-12/10/2020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8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4"/>
    </row>
    <row r="5" spans="1:13" ht="15" x14ac:dyDescent="0.3">
      <c r="A5" s="198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78"/>
      <c r="C5" s="78"/>
      <c r="D5" s="200"/>
      <c r="E5" s="200"/>
      <c r="F5" s="200"/>
      <c r="G5" s="200"/>
      <c r="H5" s="200"/>
      <c r="I5" s="199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345</v>
      </c>
      <c r="C7" s="134" t="s">
        <v>346</v>
      </c>
      <c r="D7" s="134" t="s">
        <v>351</v>
      </c>
      <c r="E7" s="134" t="s">
        <v>352</v>
      </c>
      <c r="F7" s="134" t="s">
        <v>347</v>
      </c>
      <c r="G7" s="134" t="s">
        <v>348</v>
      </c>
      <c r="H7" s="134" t="s">
        <v>359</v>
      </c>
      <c r="I7" s="134" t="s">
        <v>349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6"/>
      <c r="G14" s="196"/>
      <c r="H14" s="196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6"/>
      <c r="G15" s="196"/>
      <c r="H15" s="196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6"/>
      <c r="G16" s="196"/>
      <c r="H16" s="196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6"/>
      <c r="G17" s="196"/>
      <c r="H17" s="196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6"/>
      <c r="G18" s="196"/>
      <c r="H18" s="196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196"/>
      <c r="G19" s="196"/>
      <c r="H19" s="196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196"/>
      <c r="G20" s="196"/>
      <c r="H20" s="196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196"/>
      <c r="G21" s="196"/>
      <c r="H21" s="196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196"/>
      <c r="G22" s="196"/>
      <c r="H22" s="196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196"/>
      <c r="G23" s="196"/>
      <c r="H23" s="196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196"/>
      <c r="G24" s="196"/>
      <c r="H24" s="196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196"/>
      <c r="G25" s="196"/>
      <c r="H25" s="196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196"/>
      <c r="G26" s="196"/>
      <c r="H26" s="196"/>
      <c r="I26" s="26"/>
    </row>
    <row r="27" spans="1:9" customFormat="1" ht="15" x14ac:dyDescent="0.2">
      <c r="A27" s="65" t="s">
        <v>261</v>
      </c>
      <c r="B27" s="26"/>
      <c r="C27" s="26"/>
      <c r="D27" s="26"/>
      <c r="E27" s="26"/>
      <c r="F27" s="196"/>
      <c r="G27" s="196"/>
      <c r="H27" s="196"/>
      <c r="I27" s="26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 x14ac:dyDescent="0.3">
      <c r="A31" s="177"/>
      <c r="B31" s="179" t="s">
        <v>96</v>
      </c>
      <c r="C31" s="177"/>
      <c r="D31" s="177"/>
      <c r="E31" s="180"/>
      <c r="F31" s="177"/>
      <c r="G31" s="177"/>
      <c r="H31" s="177"/>
      <c r="I31" s="177"/>
    </row>
    <row r="32" spans="1:9" ht="15" x14ac:dyDescent="0.3">
      <c r="A32" s="177"/>
      <c r="B32" s="177"/>
      <c r="C32" s="181"/>
      <c r="D32" s="177"/>
      <c r="F32" s="181"/>
      <c r="G32" s="207"/>
    </row>
    <row r="33" spans="2:6" ht="15" x14ac:dyDescent="0.3">
      <c r="B33" s="177"/>
      <c r="C33" s="183" t="s">
        <v>251</v>
      </c>
      <c r="D33" s="177"/>
      <c r="F33" s="184" t="s">
        <v>256</v>
      </c>
    </row>
    <row r="34" spans="2:6" ht="15" x14ac:dyDescent="0.3">
      <c r="B34" s="177"/>
      <c r="C34" s="185" t="s">
        <v>127</v>
      </c>
      <c r="D34" s="177"/>
      <c r="F34" s="177" t="s">
        <v>252</v>
      </c>
    </row>
    <row r="35" spans="2:6" ht="15" x14ac:dyDescent="0.3">
      <c r="B35" s="177"/>
      <c r="C35" s="18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0" zoomScaleNormal="100" zoomScaleSheetLayoutView="80" workbookViewId="0">
      <selection activeCell="C9" sqref="C9"/>
    </sheetView>
  </sheetViews>
  <sheetFormatPr defaultRowHeight="15" x14ac:dyDescent="0.3"/>
  <cols>
    <col min="1" max="1" width="10" style="177" customWidth="1"/>
    <col min="2" max="2" width="20.28515625" style="177" customWidth="1"/>
    <col min="3" max="3" width="30" style="177" customWidth="1"/>
    <col min="4" max="4" width="29" style="177" customWidth="1"/>
    <col min="5" max="5" width="22.5703125" style="177" customWidth="1"/>
    <col min="6" max="6" width="20" style="177" customWidth="1"/>
    <col min="7" max="7" width="29.28515625" style="177" customWidth="1"/>
    <col min="8" max="8" width="27.140625" style="177" customWidth="1"/>
    <col min="9" max="9" width="26.42578125" style="177" customWidth="1"/>
    <col min="10" max="10" width="0.5703125" style="177" customWidth="1"/>
    <col min="11" max="16384" width="9.140625" style="177"/>
  </cols>
  <sheetData>
    <row r="1" spans="1:10" x14ac:dyDescent="0.3">
      <c r="A1" s="72" t="s">
        <v>360</v>
      </c>
      <c r="B1" s="74"/>
      <c r="C1" s="74"/>
      <c r="D1" s="74"/>
      <c r="E1" s="74"/>
      <c r="F1" s="74"/>
      <c r="G1" s="74"/>
      <c r="H1" s="74"/>
      <c r="I1" s="156" t="s">
        <v>186</v>
      </c>
      <c r="J1" s="157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8" t="str">
        <f>'ფორმა N1'!K2</f>
        <v>9/22/2020-12/10/2020</v>
      </c>
      <c r="J2" s="157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7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8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98"/>
      <c r="C5" s="198"/>
      <c r="D5" s="198"/>
      <c r="E5" s="198"/>
      <c r="F5" s="198"/>
      <c r="G5" s="198"/>
      <c r="H5" s="198"/>
      <c r="I5" s="198"/>
      <c r="J5" s="184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9" t="s">
        <v>64</v>
      </c>
      <c r="B8" s="343" t="s">
        <v>342</v>
      </c>
      <c r="C8" s="344" t="s">
        <v>379</v>
      </c>
      <c r="D8" s="344" t="s">
        <v>380</v>
      </c>
      <c r="E8" s="344" t="s">
        <v>343</v>
      </c>
      <c r="F8" s="344" t="s">
        <v>356</v>
      </c>
      <c r="G8" s="344" t="s">
        <v>357</v>
      </c>
      <c r="H8" s="344" t="s">
        <v>381</v>
      </c>
      <c r="I8" s="160" t="s">
        <v>358</v>
      </c>
      <c r="J8" s="103"/>
    </row>
    <row r="9" spans="1:10" x14ac:dyDescent="0.3">
      <c r="A9" s="162">
        <v>1</v>
      </c>
      <c r="B9" s="190"/>
      <c r="C9" s="167"/>
      <c r="D9" s="167"/>
      <c r="E9" s="166"/>
      <c r="F9" s="166"/>
      <c r="G9" s="166"/>
      <c r="H9" s="166"/>
      <c r="I9" s="166"/>
      <c r="J9" s="103"/>
    </row>
    <row r="10" spans="1:10" x14ac:dyDescent="0.3">
      <c r="A10" s="162">
        <v>2</v>
      </c>
      <c r="B10" s="190"/>
      <c r="C10" s="167"/>
      <c r="D10" s="167"/>
      <c r="E10" s="166"/>
      <c r="F10" s="166"/>
      <c r="G10" s="166"/>
      <c r="H10" s="166"/>
      <c r="I10" s="166"/>
      <c r="J10" s="103"/>
    </row>
    <row r="11" spans="1:10" x14ac:dyDescent="0.3">
      <c r="A11" s="162">
        <v>3</v>
      </c>
      <c r="B11" s="190"/>
      <c r="C11" s="167"/>
      <c r="D11" s="167"/>
      <c r="E11" s="166"/>
      <c r="F11" s="166"/>
      <c r="G11" s="166"/>
      <c r="H11" s="166"/>
      <c r="I11" s="166"/>
      <c r="J11" s="103"/>
    </row>
    <row r="12" spans="1:10" x14ac:dyDescent="0.3">
      <c r="A12" s="162">
        <v>4</v>
      </c>
      <c r="B12" s="190"/>
      <c r="C12" s="167"/>
      <c r="D12" s="167"/>
      <c r="E12" s="166"/>
      <c r="F12" s="166"/>
      <c r="G12" s="166"/>
      <c r="H12" s="166"/>
      <c r="I12" s="166"/>
      <c r="J12" s="103"/>
    </row>
    <row r="13" spans="1:10" x14ac:dyDescent="0.3">
      <c r="A13" s="162">
        <v>5</v>
      </c>
      <c r="B13" s="190"/>
      <c r="C13" s="167"/>
      <c r="D13" s="167"/>
      <c r="E13" s="166"/>
      <c r="F13" s="166"/>
      <c r="G13" s="166"/>
      <c r="H13" s="166"/>
      <c r="I13" s="166"/>
      <c r="J13" s="103"/>
    </row>
    <row r="14" spans="1:10" x14ac:dyDescent="0.3">
      <c r="A14" s="162">
        <v>6</v>
      </c>
      <c r="B14" s="190"/>
      <c r="C14" s="167"/>
      <c r="D14" s="167"/>
      <c r="E14" s="166"/>
      <c r="F14" s="166"/>
      <c r="G14" s="166"/>
      <c r="H14" s="166"/>
      <c r="I14" s="166"/>
      <c r="J14" s="103"/>
    </row>
    <row r="15" spans="1:10" x14ac:dyDescent="0.3">
      <c r="A15" s="162">
        <v>7</v>
      </c>
      <c r="B15" s="190"/>
      <c r="C15" s="167"/>
      <c r="D15" s="167"/>
      <c r="E15" s="166"/>
      <c r="F15" s="166"/>
      <c r="G15" s="166"/>
      <c r="H15" s="166"/>
      <c r="I15" s="166"/>
      <c r="J15" s="103"/>
    </row>
    <row r="16" spans="1:10" x14ac:dyDescent="0.3">
      <c r="A16" s="162">
        <v>8</v>
      </c>
      <c r="B16" s="190"/>
      <c r="C16" s="167"/>
      <c r="D16" s="167"/>
      <c r="E16" s="166"/>
      <c r="F16" s="166"/>
      <c r="G16" s="166"/>
      <c r="H16" s="166"/>
      <c r="I16" s="166"/>
      <c r="J16" s="103"/>
    </row>
    <row r="17" spans="1:12" x14ac:dyDescent="0.3">
      <c r="A17" s="162">
        <v>9</v>
      </c>
      <c r="B17" s="190"/>
      <c r="C17" s="167"/>
      <c r="D17" s="167"/>
      <c r="E17" s="166"/>
      <c r="F17" s="166"/>
      <c r="G17" s="166"/>
      <c r="H17" s="166"/>
      <c r="I17" s="166"/>
      <c r="J17" s="103"/>
    </row>
    <row r="18" spans="1:12" x14ac:dyDescent="0.3">
      <c r="A18" s="162">
        <v>10</v>
      </c>
      <c r="B18" s="190"/>
      <c r="C18" s="167"/>
      <c r="D18" s="167"/>
      <c r="E18" s="166"/>
      <c r="F18" s="166"/>
      <c r="G18" s="166"/>
      <c r="H18" s="166"/>
      <c r="I18" s="166"/>
      <c r="J18" s="103"/>
    </row>
    <row r="19" spans="1:12" x14ac:dyDescent="0.3">
      <c r="A19" s="162" t="s">
        <v>261</v>
      </c>
      <c r="B19" s="190"/>
      <c r="C19" s="170"/>
      <c r="D19" s="170"/>
      <c r="E19" s="169"/>
      <c r="F19" s="169"/>
      <c r="G19" s="237"/>
      <c r="H19" s="246" t="s">
        <v>372</v>
      </c>
      <c r="I19" s="348">
        <f>SUM(I9:I18)</f>
        <v>0</v>
      </c>
      <c r="J19" s="103"/>
    </row>
    <row r="21" spans="1:12" x14ac:dyDescent="0.3">
      <c r="A21" s="177" t="s">
        <v>394</v>
      </c>
    </row>
    <row r="23" spans="1:12" x14ac:dyDescent="0.3">
      <c r="B23" s="179" t="s">
        <v>96</v>
      </c>
      <c r="F23" s="180"/>
    </row>
    <row r="24" spans="1:12" x14ac:dyDescent="0.3">
      <c r="F24" s="178"/>
      <c r="I24" s="178"/>
      <c r="J24" s="178"/>
      <c r="K24" s="178"/>
      <c r="L24" s="178"/>
    </row>
    <row r="25" spans="1:12" x14ac:dyDescent="0.3">
      <c r="C25" s="181"/>
      <c r="F25" s="181"/>
      <c r="G25" s="181"/>
      <c r="H25" s="184"/>
      <c r="I25" s="182"/>
      <c r="J25" s="178"/>
      <c r="K25" s="178"/>
      <c r="L25" s="178"/>
    </row>
    <row r="26" spans="1:12" x14ac:dyDescent="0.3">
      <c r="A26" s="178"/>
      <c r="C26" s="183" t="s">
        <v>251</v>
      </c>
      <c r="F26" s="184" t="s">
        <v>256</v>
      </c>
      <c r="G26" s="183"/>
      <c r="H26" s="183"/>
      <c r="I26" s="182"/>
      <c r="J26" s="178"/>
      <c r="K26" s="178"/>
      <c r="L26" s="178"/>
    </row>
    <row r="27" spans="1:12" x14ac:dyDescent="0.3">
      <c r="A27" s="178"/>
      <c r="C27" s="185" t="s">
        <v>127</v>
      </c>
      <c r="F27" s="177" t="s">
        <v>252</v>
      </c>
      <c r="I27" s="178"/>
      <c r="J27" s="178"/>
      <c r="K27" s="178"/>
      <c r="L27" s="178"/>
    </row>
    <row r="28" spans="1:12" s="178" customFormat="1" x14ac:dyDescent="0.3">
      <c r="B28" s="177"/>
      <c r="C28" s="185"/>
      <c r="G28" s="185"/>
      <c r="H28" s="185"/>
    </row>
    <row r="29" spans="1:12" s="178" customFormat="1" ht="12.75" x14ac:dyDescent="0.2"/>
    <row r="30" spans="1:12" s="178" customFormat="1" ht="12.75" x14ac:dyDescent="0.2"/>
    <row r="31" spans="1:12" s="178" customFormat="1" ht="12.75" x14ac:dyDescent="0.2"/>
    <row r="32" spans="1:12" s="17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9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 x14ac:dyDescent="0.2"/>
  <cols>
    <col min="1" max="1" width="7.28515625" style="193" customWidth="1"/>
    <col min="2" max="2" width="57.28515625" style="193" customWidth="1"/>
    <col min="3" max="3" width="24.140625" style="193" customWidth="1"/>
    <col min="4" max="16384" width="9.140625" style="193"/>
  </cols>
  <sheetData>
    <row r="1" spans="1:3" s="6" customFormat="1" ht="18.75" customHeight="1" x14ac:dyDescent="0.3">
      <c r="A1" s="484" t="s">
        <v>458</v>
      </c>
      <c r="B1" s="484"/>
      <c r="C1" s="353" t="s">
        <v>97</v>
      </c>
    </row>
    <row r="2" spans="1:3" s="6" customFormat="1" ht="15" x14ac:dyDescent="0.3">
      <c r="A2" s="484"/>
      <c r="B2" s="484"/>
      <c r="C2" s="350" t="str">
        <f>'ფორმა N1'!K2</f>
        <v>9/22/2020-12/10/2020</v>
      </c>
    </row>
    <row r="3" spans="1:3" s="6" customFormat="1" ht="15" x14ac:dyDescent="0.3">
      <c r="A3" s="387" t="s">
        <v>128</v>
      </c>
      <c r="B3" s="351"/>
      <c r="C3" s="352"/>
    </row>
    <row r="4" spans="1:3" s="6" customFormat="1" ht="15" x14ac:dyDescent="0.3">
      <c r="A4" s="112"/>
      <c r="B4" s="351"/>
      <c r="C4" s="352"/>
    </row>
    <row r="5" spans="1:3" s="21" customFormat="1" ht="15" x14ac:dyDescent="0.3">
      <c r="A5" s="485" t="s">
        <v>257</v>
      </c>
      <c r="B5" s="485"/>
      <c r="C5" s="112"/>
    </row>
    <row r="6" spans="1:3" s="21" customFormat="1" ht="15" x14ac:dyDescent="0.3">
      <c r="A6" s="48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6" s="486"/>
      <c r="C6" s="112"/>
    </row>
    <row r="7" spans="1:3" x14ac:dyDescent="0.2">
      <c r="A7" s="388"/>
      <c r="B7" s="388"/>
      <c r="C7" s="388"/>
    </row>
    <row r="8" spans="1:3" x14ac:dyDescent="0.2">
      <c r="A8" s="388"/>
      <c r="B8" s="388"/>
      <c r="C8" s="388"/>
    </row>
    <row r="9" spans="1:3" ht="30" customHeight="1" x14ac:dyDescent="0.2">
      <c r="A9" s="389" t="s">
        <v>64</v>
      </c>
      <c r="B9" s="389" t="s">
        <v>11</v>
      </c>
      <c r="C9" s="390" t="s">
        <v>9</v>
      </c>
    </row>
    <row r="10" spans="1:3" ht="15" x14ac:dyDescent="0.3">
      <c r="A10" s="391">
        <v>1</v>
      </c>
      <c r="B10" s="392" t="s">
        <v>57</v>
      </c>
      <c r="C10" s="407">
        <f>'ფორმა N4'!D11+'ფორმა N5'!D9</f>
        <v>905247.51346938789</v>
      </c>
    </row>
    <row r="11" spans="1:3" ht="15" x14ac:dyDescent="0.3">
      <c r="A11" s="394">
        <v>1.1000000000000001</v>
      </c>
      <c r="B11" s="392" t="s">
        <v>459</v>
      </c>
      <c r="C11" s="408">
        <f>'ფორმა N4'!D39+'ფორმა N5'!D37</f>
        <v>859815.70000000007</v>
      </c>
    </row>
    <row r="12" spans="1:3" ht="15" x14ac:dyDescent="0.3">
      <c r="A12" s="395" t="s">
        <v>30</v>
      </c>
      <c r="B12" s="392" t="s">
        <v>460</v>
      </c>
      <c r="C12" s="408">
        <f>'ფორმა N4'!D40+'ფორმა N5'!D38</f>
        <v>318530.24</v>
      </c>
    </row>
    <row r="13" spans="1:3" ht="15" x14ac:dyDescent="0.3">
      <c r="A13" s="394">
        <v>1.2</v>
      </c>
      <c r="B13" s="392" t="s">
        <v>58</v>
      </c>
      <c r="C13" s="408">
        <f>'ფორმა N4'!D12+'ფორმა N5'!D10</f>
        <v>2653.8520408163263</v>
      </c>
    </row>
    <row r="14" spans="1:3" ht="15" x14ac:dyDescent="0.3">
      <c r="A14" s="394">
        <v>1.3</v>
      </c>
      <c r="B14" s="392" t="s">
        <v>461</v>
      </c>
      <c r="C14" s="408">
        <f>'ფორმა N4'!D17+'ფორმა N5'!D15</f>
        <v>0</v>
      </c>
    </row>
    <row r="15" spans="1:3" ht="15" x14ac:dyDescent="0.2">
      <c r="A15" s="483"/>
      <c r="B15" s="483"/>
      <c r="C15" s="483"/>
    </row>
    <row r="16" spans="1:3" ht="30" customHeight="1" x14ac:dyDescent="0.2">
      <c r="A16" s="389" t="s">
        <v>64</v>
      </c>
      <c r="B16" s="389" t="s">
        <v>232</v>
      </c>
      <c r="C16" s="390" t="s">
        <v>67</v>
      </c>
    </row>
    <row r="17" spans="1:4" ht="15" x14ac:dyDescent="0.3">
      <c r="A17" s="391">
        <v>2</v>
      </c>
      <c r="B17" s="392" t="s">
        <v>462</v>
      </c>
      <c r="C17" s="393">
        <f>'ფორმა N2'!D9+'ფორმა N2'!C26+'ფორმა N3'!D9+'ფორმა N3'!C26</f>
        <v>1066146.8</v>
      </c>
    </row>
    <row r="18" spans="1:4" ht="15" x14ac:dyDescent="0.3">
      <c r="A18" s="396">
        <v>2.1</v>
      </c>
      <c r="B18" s="392" t="s">
        <v>463</v>
      </c>
      <c r="C18" s="392">
        <f>'ფორმა N2'!D17+'ფორმა N3'!D17</f>
        <v>0</v>
      </c>
    </row>
    <row r="19" spans="1:4" ht="15" x14ac:dyDescent="0.3">
      <c r="A19" s="396">
        <v>2.2000000000000002</v>
      </c>
      <c r="B19" s="392" t="s">
        <v>464</v>
      </c>
      <c r="C19" s="392">
        <f>'ფორმა N2'!D18+'ფორმა N3'!D18</f>
        <v>10521</v>
      </c>
    </row>
    <row r="20" spans="1:4" ht="15" x14ac:dyDescent="0.3">
      <c r="A20" s="396">
        <v>2.2999999999999998</v>
      </c>
      <c r="B20" s="392" t="s">
        <v>465</v>
      </c>
      <c r="C20" s="397">
        <f>SUM(C21:C25)</f>
        <v>1055625.8</v>
      </c>
    </row>
    <row r="21" spans="1:4" ht="15" x14ac:dyDescent="0.3">
      <c r="A21" s="395" t="s">
        <v>466</v>
      </c>
      <c r="B21" s="398" t="s">
        <v>467</v>
      </c>
      <c r="C21" s="392">
        <f>'ფორმა N2'!D13+'ფორმა N3'!D13</f>
        <v>1055625.8</v>
      </c>
    </row>
    <row r="22" spans="1:4" ht="15" x14ac:dyDescent="0.3">
      <c r="A22" s="395" t="s">
        <v>468</v>
      </c>
      <c r="B22" s="398" t="s">
        <v>469</v>
      </c>
      <c r="C22" s="392">
        <f>'ფორმა N2'!C27+'ფორმა N3'!C27</f>
        <v>0</v>
      </c>
    </row>
    <row r="23" spans="1:4" ht="15" x14ac:dyDescent="0.3">
      <c r="A23" s="395" t="s">
        <v>470</v>
      </c>
      <c r="B23" s="398" t="s">
        <v>471</v>
      </c>
      <c r="C23" s="392">
        <f>'ფორმა N2'!D14+'ფორმა N3'!D14</f>
        <v>0</v>
      </c>
    </row>
    <row r="24" spans="1:4" ht="15" x14ac:dyDescent="0.3">
      <c r="A24" s="395" t="s">
        <v>472</v>
      </c>
      <c r="B24" s="398" t="s">
        <v>473</v>
      </c>
      <c r="C24" s="392">
        <f>'ფორმა N2'!C31+'ფორმა N3'!C31</f>
        <v>0</v>
      </c>
    </row>
    <row r="25" spans="1:4" ht="15" x14ac:dyDescent="0.3">
      <c r="A25" s="395" t="s">
        <v>474</v>
      </c>
      <c r="B25" s="398" t="s">
        <v>475</v>
      </c>
      <c r="C25" s="392">
        <f>'ფორმა N2'!D11+'ფორმა N3'!D11</f>
        <v>0</v>
      </c>
    </row>
    <row r="26" spans="1:4" ht="15" x14ac:dyDescent="0.3">
      <c r="A26" s="405"/>
      <c r="B26" s="404"/>
      <c r="C26" s="403"/>
    </row>
    <row r="27" spans="1:4" ht="15" x14ac:dyDescent="0.3">
      <c r="A27" s="405"/>
      <c r="B27" s="404"/>
      <c r="C27" s="403"/>
    </row>
    <row r="28" spans="1:4" ht="15" x14ac:dyDescent="0.3">
      <c r="A28" s="21"/>
      <c r="B28" s="21"/>
      <c r="C28" s="21"/>
      <c r="D28" s="402"/>
    </row>
    <row r="29" spans="1:4" ht="15" x14ac:dyDescent="0.3">
      <c r="A29" s="191" t="s">
        <v>96</v>
      </c>
      <c r="B29" s="21"/>
      <c r="C29" s="21"/>
      <c r="D29" s="402"/>
    </row>
    <row r="30" spans="1:4" ht="15" x14ac:dyDescent="0.3">
      <c r="A30" s="21"/>
      <c r="B30" s="21"/>
      <c r="C30" s="21"/>
      <c r="D30" s="402"/>
    </row>
    <row r="31" spans="1:4" ht="15" x14ac:dyDescent="0.3">
      <c r="A31" s="21"/>
      <c r="B31" s="21"/>
      <c r="C31" s="21"/>
      <c r="D31" s="401"/>
    </row>
    <row r="32" spans="1:4" ht="15" x14ac:dyDescent="0.3">
      <c r="B32" s="191" t="s">
        <v>254</v>
      </c>
      <c r="C32" s="21"/>
      <c r="D32" s="401"/>
    </row>
    <row r="33" spans="2:4" ht="15" x14ac:dyDescent="0.3">
      <c r="B33" s="21" t="s">
        <v>253</v>
      </c>
      <c r="C33" s="21"/>
      <c r="D33" s="401"/>
    </row>
    <row r="34" spans="2:4" x14ac:dyDescent="0.2">
      <c r="B34" s="400" t="s">
        <v>127</v>
      </c>
      <c r="D34" s="39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463" t="s">
        <v>97</v>
      </c>
      <c r="D1" s="463"/>
      <c r="E1" s="106"/>
    </row>
    <row r="2" spans="1:7" x14ac:dyDescent="0.3">
      <c r="A2" s="74" t="s">
        <v>128</v>
      </c>
      <c r="B2" s="74"/>
      <c r="C2" s="461" t="str">
        <f>'ფორმა N1'!K2</f>
        <v>9/22/2020-12/10/2020</v>
      </c>
      <c r="D2" s="462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214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435</v>
      </c>
      <c r="B14" s="95" t="s">
        <v>434</v>
      </c>
      <c r="C14" s="8"/>
      <c r="D14" s="8"/>
      <c r="E14" s="106"/>
    </row>
    <row r="15" spans="1:7" s="3" customFormat="1" ht="16.5" customHeight="1" x14ac:dyDescent="0.3">
      <c r="A15" s="95" t="s">
        <v>436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382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383</v>
      </c>
      <c r="C24" s="238"/>
      <c r="D24" s="8"/>
      <c r="E24" s="106"/>
    </row>
    <row r="25" spans="1:5" s="3" customFormat="1" x14ac:dyDescent="0.3">
      <c r="A25" s="86" t="s">
        <v>234</v>
      </c>
      <c r="B25" s="86" t="s">
        <v>389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3" t="s">
        <v>87</v>
      </c>
      <c r="B28" s="223" t="s">
        <v>291</v>
      </c>
      <c r="C28" s="8"/>
      <c r="D28" s="8"/>
      <c r="E28" s="106"/>
    </row>
    <row r="29" spans="1:5" x14ac:dyDescent="0.3">
      <c r="A29" s="223" t="s">
        <v>88</v>
      </c>
      <c r="B29" s="223" t="s">
        <v>294</v>
      </c>
      <c r="C29" s="8"/>
      <c r="D29" s="8"/>
      <c r="E29" s="106"/>
    </row>
    <row r="30" spans="1:5" x14ac:dyDescent="0.3">
      <c r="A30" s="223" t="s">
        <v>391</v>
      </c>
      <c r="B30" s="223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3" t="s">
        <v>12</v>
      </c>
      <c r="B32" s="223" t="s">
        <v>437</v>
      </c>
      <c r="C32" s="8"/>
      <c r="D32" s="8"/>
      <c r="E32" s="106"/>
    </row>
    <row r="33" spans="1:9" x14ac:dyDescent="0.3">
      <c r="A33" s="223" t="s">
        <v>13</v>
      </c>
      <c r="B33" s="223" t="s">
        <v>438</v>
      </c>
      <c r="C33" s="8"/>
      <c r="D33" s="8"/>
      <c r="E33" s="106"/>
    </row>
    <row r="34" spans="1:9" x14ac:dyDescent="0.3">
      <c r="A34" s="223" t="s">
        <v>264</v>
      </c>
      <c r="B34" s="223" t="s">
        <v>439</v>
      </c>
      <c r="C34" s="8"/>
      <c r="D34" s="8"/>
      <c r="E34" s="106"/>
    </row>
    <row r="35" spans="1:9" x14ac:dyDescent="0.3">
      <c r="A35" s="86" t="s">
        <v>34</v>
      </c>
      <c r="B35" s="236" t="s">
        <v>388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15" sqref="B15"/>
    </sheetView>
  </sheetViews>
  <sheetFormatPr defaultRowHeight="15" x14ac:dyDescent="0.3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28"/>
      <c r="C1" s="463" t="s">
        <v>97</v>
      </c>
      <c r="D1" s="463"/>
      <c r="E1" s="111"/>
    </row>
    <row r="2" spans="1:12" s="6" customFormat="1" x14ac:dyDescent="0.3">
      <c r="A2" s="74" t="s">
        <v>128</v>
      </c>
      <c r="B2" s="228"/>
      <c r="C2" s="464" t="str">
        <f>'ფორმა N1'!K2</f>
        <v>9/22/2020-12/10/2020</v>
      </c>
      <c r="D2" s="465"/>
      <c r="E2" s="111"/>
    </row>
    <row r="3" spans="1:12" s="6" customFormat="1" x14ac:dyDescent="0.3">
      <c r="A3" s="74"/>
      <c r="B3" s="228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29"/>
      <c r="C4" s="74"/>
      <c r="D4" s="74"/>
      <c r="E4" s="106"/>
      <c r="L4" s="6"/>
    </row>
    <row r="5" spans="1:12" s="2" customFormat="1" x14ac:dyDescent="0.3">
      <c r="A5" s="117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230"/>
      <c r="C5" s="59"/>
      <c r="D5" s="59"/>
      <c r="E5" s="106"/>
    </row>
    <row r="6" spans="1:12" s="2" customFormat="1" x14ac:dyDescent="0.3">
      <c r="A6" s="75"/>
      <c r="B6" s="229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5">
        <v>1</v>
      </c>
      <c r="B9" s="215" t="s">
        <v>65</v>
      </c>
      <c r="C9" s="83">
        <f>SUM(C10,C26)</f>
        <v>0</v>
      </c>
      <c r="D9" s="83">
        <f>SUM(D10,D26)</f>
        <v>1066146.8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1066146.8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1055625.8</v>
      </c>
      <c r="E12" s="111"/>
    </row>
    <row r="13" spans="1:12" s="3" customFormat="1" x14ac:dyDescent="0.3">
      <c r="A13" s="95" t="s">
        <v>70</v>
      </c>
      <c r="B13" s="95" t="s">
        <v>293</v>
      </c>
      <c r="C13" s="8"/>
      <c r="D13" s="8">
        <v>1055625.8</v>
      </c>
      <c r="E13" s="111"/>
    </row>
    <row r="14" spans="1:12" s="3" customFormat="1" x14ac:dyDescent="0.3">
      <c r="A14" s="95" t="s">
        <v>435</v>
      </c>
      <c r="B14" s="95" t="s">
        <v>434</v>
      </c>
      <c r="C14" s="8"/>
      <c r="D14" s="8"/>
      <c r="E14" s="111"/>
    </row>
    <row r="15" spans="1:12" s="3" customFormat="1" x14ac:dyDescent="0.3">
      <c r="A15" s="95" t="s">
        <v>436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10521</v>
      </c>
      <c r="E16" s="111"/>
    </row>
    <row r="17" spans="1:5" s="3" customFormat="1" x14ac:dyDescent="0.3">
      <c r="A17" s="95" t="s">
        <v>73</v>
      </c>
      <c r="B17" s="95" t="s">
        <v>75</v>
      </c>
      <c r="C17" s="8"/>
      <c r="D17" s="8"/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>
        <v>10521</v>
      </c>
      <c r="E18" s="111"/>
    </row>
    <row r="19" spans="1:5" s="3" customFormat="1" x14ac:dyDescent="0.3">
      <c r="A19" s="86" t="s">
        <v>76</v>
      </c>
      <c r="B19" s="86" t="s">
        <v>369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382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383</v>
      </c>
      <c r="C24" s="238"/>
      <c r="D24" s="8"/>
      <c r="E24" s="111"/>
    </row>
    <row r="25" spans="1:5" s="3" customFormat="1" x14ac:dyDescent="0.3">
      <c r="A25" s="86" t="s">
        <v>234</v>
      </c>
      <c r="B25" s="86" t="s">
        <v>389</v>
      </c>
      <c r="C25" s="8"/>
      <c r="D25" s="8"/>
      <c r="E25" s="111"/>
    </row>
    <row r="26" spans="1:5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3" t="s">
        <v>87</v>
      </c>
      <c r="B28" s="223" t="s">
        <v>291</v>
      </c>
      <c r="C28" s="8"/>
      <c r="D28" s="8"/>
      <c r="E28" s="111"/>
    </row>
    <row r="29" spans="1:5" x14ac:dyDescent="0.3">
      <c r="A29" s="223" t="s">
        <v>88</v>
      </c>
      <c r="B29" s="223" t="s">
        <v>294</v>
      </c>
      <c r="C29" s="8"/>
      <c r="D29" s="8"/>
      <c r="E29" s="111"/>
    </row>
    <row r="30" spans="1:5" x14ac:dyDescent="0.3">
      <c r="A30" s="223" t="s">
        <v>391</v>
      </c>
      <c r="B30" s="223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434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3" t="s">
        <v>12</v>
      </c>
      <c r="B32" s="223" t="s">
        <v>437</v>
      </c>
      <c r="C32" s="8"/>
      <c r="D32" s="8"/>
      <c r="E32" s="111"/>
    </row>
    <row r="33" spans="1:9" x14ac:dyDescent="0.3">
      <c r="A33" s="223" t="s">
        <v>13</v>
      </c>
      <c r="B33" s="223" t="s">
        <v>438</v>
      </c>
      <c r="C33" s="8"/>
      <c r="D33" s="8"/>
      <c r="E33" s="111"/>
    </row>
    <row r="34" spans="1:9" x14ac:dyDescent="0.3">
      <c r="A34" s="223" t="s">
        <v>264</v>
      </c>
      <c r="B34" s="223" t="s">
        <v>439</v>
      </c>
      <c r="C34" s="8"/>
      <c r="D34" s="8"/>
      <c r="E34" s="111"/>
    </row>
    <row r="35" spans="1:9" s="23" customFormat="1" x14ac:dyDescent="0.3">
      <c r="A35" s="86" t="s">
        <v>34</v>
      </c>
      <c r="B35" s="236" t="s">
        <v>388</v>
      </c>
      <c r="C35" s="8"/>
      <c r="D35" s="8"/>
    </row>
    <row r="36" spans="1:9" s="2" customFormat="1" x14ac:dyDescent="0.3">
      <c r="A36" s="1"/>
      <c r="B36" s="231"/>
      <c r="E36" s="5"/>
    </row>
    <row r="37" spans="1:9" s="2" customFormat="1" x14ac:dyDescent="0.3">
      <c r="B37" s="23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31"/>
      <c r="E40" s="5"/>
    </row>
    <row r="41" spans="1:9" s="2" customFormat="1" x14ac:dyDescent="0.3">
      <c r="B41" s="231"/>
      <c r="E41"/>
      <c r="F41"/>
      <c r="G41"/>
      <c r="H41"/>
      <c r="I41"/>
    </row>
    <row r="42" spans="1:9" s="2" customFormat="1" x14ac:dyDescent="0.3">
      <c r="B42" s="231"/>
      <c r="D42" s="12"/>
      <c r="E42"/>
      <c r="F42"/>
      <c r="G42"/>
      <c r="H42"/>
      <c r="I42"/>
    </row>
    <row r="43" spans="1:9" s="2" customFormat="1" x14ac:dyDescent="0.3">
      <c r="A43"/>
      <c r="B43" s="233" t="s">
        <v>386</v>
      </c>
      <c r="D43" s="12"/>
      <c r="E43"/>
      <c r="F43"/>
      <c r="G43"/>
      <c r="H43"/>
      <c r="I43"/>
    </row>
    <row r="44" spans="1:9" s="2" customFormat="1" x14ac:dyDescent="0.3">
      <c r="A44"/>
      <c r="B44" s="231" t="s">
        <v>253</v>
      </c>
      <c r="D44" s="12"/>
      <c r="E44"/>
      <c r="F44"/>
      <c r="G44"/>
      <c r="H44"/>
      <c r="I44"/>
    </row>
    <row r="45" spans="1:9" customFormat="1" ht="12.75" x14ac:dyDescent="0.2">
      <c r="B45" s="234" t="s">
        <v>127</v>
      </c>
    </row>
    <row r="46" spans="1:9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441</v>
      </c>
      <c r="B1" s="212"/>
      <c r="C1" s="463" t="s">
        <v>97</v>
      </c>
      <c r="D1" s="463"/>
      <c r="E1" s="89"/>
    </row>
    <row r="2" spans="1:5" s="6" customFormat="1" x14ac:dyDescent="0.3">
      <c r="A2" s="357" t="s">
        <v>443</v>
      </c>
      <c r="B2" s="212"/>
      <c r="C2" s="461" t="str">
        <f>'ფორმა N1'!K2</f>
        <v>9/22/2020-12/10/2020</v>
      </c>
      <c r="D2" s="462"/>
      <c r="E2" s="89"/>
    </row>
    <row r="3" spans="1:5" s="6" customFormat="1" x14ac:dyDescent="0.3">
      <c r="A3" s="357" t="s">
        <v>442</v>
      </c>
      <c r="B3" s="212"/>
      <c r="C3" s="213"/>
      <c r="D3" s="213"/>
      <c r="E3" s="89"/>
    </row>
    <row r="4" spans="1:5" s="6" customFormat="1" x14ac:dyDescent="0.3">
      <c r="A4" s="74" t="s">
        <v>128</v>
      </c>
      <c r="B4" s="212"/>
      <c r="C4" s="213"/>
      <c r="D4" s="213"/>
      <c r="E4" s="89"/>
    </row>
    <row r="5" spans="1:5" s="6" customFormat="1" x14ac:dyDescent="0.3">
      <c r="A5" s="74"/>
      <c r="B5" s="212"/>
      <c r="C5" s="213"/>
      <c r="D5" s="213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4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2"/>
      <c r="B9" s="212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5">
        <v>1</v>
      </c>
      <c r="B11" s="215" t="s">
        <v>57</v>
      </c>
      <c r="C11" s="80">
        <f>SUM(C12,C16,C56,C59,C60,C61,C79)</f>
        <v>0</v>
      </c>
      <c r="D11" s="80">
        <f>SUM(D12,D16,D56,D59,D60,D61,D67,D75,D76)</f>
        <v>0</v>
      </c>
      <c r="E11" s="216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61" t="s">
        <v>445</v>
      </c>
      <c r="B15" s="362" t="s">
        <v>446</v>
      </c>
      <c r="C15" s="362"/>
      <c r="D15" s="362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6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17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17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8"/>
      <c r="F20" s="219"/>
    </row>
    <row r="21" spans="1:6" s="222" customFormat="1" ht="30" x14ac:dyDescent="0.2">
      <c r="A21" s="95" t="s">
        <v>12</v>
      </c>
      <c r="B21" s="95" t="s">
        <v>233</v>
      </c>
      <c r="C21" s="220"/>
      <c r="D21" s="38"/>
      <c r="E21" s="221"/>
    </row>
    <row r="22" spans="1:6" s="222" customFormat="1" x14ac:dyDescent="0.2">
      <c r="A22" s="95" t="s">
        <v>13</v>
      </c>
      <c r="B22" s="95" t="s">
        <v>14</v>
      </c>
      <c r="C22" s="220"/>
      <c r="D22" s="39"/>
      <c r="E22" s="221"/>
    </row>
    <row r="23" spans="1:6" s="222" customFormat="1" ht="30" x14ac:dyDescent="0.2">
      <c r="A23" s="95" t="s">
        <v>264</v>
      </c>
      <c r="B23" s="95" t="s">
        <v>22</v>
      </c>
      <c r="C23" s="220"/>
      <c r="D23" s="40"/>
      <c r="E23" s="221"/>
    </row>
    <row r="24" spans="1:6" s="222" customFormat="1" ht="16.5" customHeight="1" x14ac:dyDescent="0.2">
      <c r="A24" s="95" t="s">
        <v>265</v>
      </c>
      <c r="B24" s="95" t="s">
        <v>15</v>
      </c>
      <c r="C24" s="220"/>
      <c r="D24" s="40"/>
      <c r="E24" s="221"/>
    </row>
    <row r="25" spans="1:6" s="222" customFormat="1" ht="16.5" customHeight="1" x14ac:dyDescent="0.2">
      <c r="A25" s="95" t="s">
        <v>266</v>
      </c>
      <c r="B25" s="95" t="s">
        <v>16</v>
      </c>
      <c r="C25" s="220"/>
      <c r="D25" s="40"/>
      <c r="E25" s="221"/>
    </row>
    <row r="26" spans="1:6" s="222" customFormat="1" ht="16.5" customHeight="1" x14ac:dyDescent="0.2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21"/>
    </row>
    <row r="27" spans="1:6" s="222" customFormat="1" ht="16.5" customHeight="1" x14ac:dyDescent="0.2">
      <c r="A27" s="223" t="s">
        <v>268</v>
      </c>
      <c r="B27" s="223" t="s">
        <v>18</v>
      </c>
      <c r="C27" s="220"/>
      <c r="D27" s="40"/>
      <c r="E27" s="221"/>
    </row>
    <row r="28" spans="1:6" s="222" customFormat="1" ht="16.5" customHeight="1" x14ac:dyDescent="0.2">
      <c r="A28" s="223" t="s">
        <v>269</v>
      </c>
      <c r="B28" s="223" t="s">
        <v>19</v>
      </c>
      <c r="C28" s="220"/>
      <c r="D28" s="40"/>
      <c r="E28" s="221"/>
    </row>
    <row r="29" spans="1:6" s="222" customFormat="1" ht="16.5" customHeight="1" x14ac:dyDescent="0.2">
      <c r="A29" s="223" t="s">
        <v>270</v>
      </c>
      <c r="B29" s="223" t="s">
        <v>20</v>
      </c>
      <c r="C29" s="220"/>
      <c r="D29" s="40"/>
      <c r="E29" s="221"/>
    </row>
    <row r="30" spans="1:6" s="222" customFormat="1" ht="16.5" customHeight="1" x14ac:dyDescent="0.2">
      <c r="A30" s="223" t="s">
        <v>271</v>
      </c>
      <c r="B30" s="223" t="s">
        <v>23</v>
      </c>
      <c r="C30" s="220"/>
      <c r="D30" s="41"/>
      <c r="E30" s="221"/>
    </row>
    <row r="31" spans="1:6" s="222" customFormat="1" ht="16.5" customHeight="1" x14ac:dyDescent="0.2">
      <c r="A31" s="95" t="s">
        <v>272</v>
      </c>
      <c r="B31" s="95" t="s">
        <v>21</v>
      </c>
      <c r="C31" s="220"/>
      <c r="D31" s="41"/>
      <c r="E31" s="221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17"/>
      <c r="E32" s="218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17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17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/>
      <c r="D36" s="217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/>
      <c r="D37" s="217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/>
      <c r="D38" s="217"/>
      <c r="E38" s="93"/>
    </row>
    <row r="39" spans="1:5" s="3" customFormat="1" ht="16.5" customHeight="1" x14ac:dyDescent="0.2">
      <c r="A39" s="86" t="s">
        <v>39</v>
      </c>
      <c r="B39" s="86" t="s">
        <v>361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321</v>
      </c>
      <c r="B40" s="17" t="s">
        <v>325</v>
      </c>
      <c r="C40" s="4"/>
      <c r="D40" s="217"/>
      <c r="E40" s="93"/>
    </row>
    <row r="41" spans="1:5" s="3" customFormat="1" ht="16.5" customHeight="1" x14ac:dyDescent="0.2">
      <c r="A41" s="17" t="s">
        <v>322</v>
      </c>
      <c r="B41" s="17" t="s">
        <v>326</v>
      </c>
      <c r="C41" s="4"/>
      <c r="D41" s="217"/>
      <c r="E41" s="93"/>
    </row>
    <row r="42" spans="1:5" s="3" customFormat="1" ht="16.5" customHeight="1" x14ac:dyDescent="0.2">
      <c r="A42" s="17" t="s">
        <v>323</v>
      </c>
      <c r="B42" s="17" t="s">
        <v>329</v>
      </c>
      <c r="C42" s="4"/>
      <c r="D42" s="217"/>
      <c r="E42" s="93"/>
    </row>
    <row r="43" spans="1:5" s="3" customFormat="1" ht="16.5" customHeight="1" x14ac:dyDescent="0.2">
      <c r="A43" s="17" t="s">
        <v>328</v>
      </c>
      <c r="B43" s="17" t="s">
        <v>330</v>
      </c>
      <c r="C43" s="4"/>
      <c r="D43" s="217"/>
      <c r="E43" s="93"/>
    </row>
    <row r="44" spans="1:5" s="3" customFormat="1" ht="16.5" customHeight="1" x14ac:dyDescent="0.2">
      <c r="A44" s="17" t="s">
        <v>331</v>
      </c>
      <c r="B44" s="17" t="s">
        <v>427</v>
      </c>
      <c r="C44" s="4"/>
      <c r="D44" s="217"/>
      <c r="E44" s="93"/>
    </row>
    <row r="45" spans="1:5" s="3" customFormat="1" ht="16.5" customHeight="1" x14ac:dyDescent="0.2">
      <c r="A45" s="17" t="s">
        <v>428</v>
      </c>
      <c r="B45" s="17" t="s">
        <v>327</v>
      </c>
      <c r="C45" s="4"/>
      <c r="D45" s="217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17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17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17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17"/>
      <c r="E49" s="93"/>
    </row>
    <row r="50" spans="1:6" s="3" customFormat="1" ht="16.5" customHeight="1" x14ac:dyDescent="0.2">
      <c r="A50" s="86" t="s">
        <v>44</v>
      </c>
      <c r="B50" s="86" t="s">
        <v>362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336</v>
      </c>
      <c r="B51" s="95" t="s">
        <v>339</v>
      </c>
      <c r="C51" s="4"/>
      <c r="D51" s="217"/>
      <c r="E51" s="93"/>
    </row>
    <row r="52" spans="1:6" s="3" customFormat="1" ht="16.5" customHeight="1" x14ac:dyDescent="0.2">
      <c r="A52" s="95" t="s">
        <v>337</v>
      </c>
      <c r="B52" s="95" t="s">
        <v>338</v>
      </c>
      <c r="C52" s="4"/>
      <c r="D52" s="217"/>
      <c r="E52" s="93"/>
    </row>
    <row r="53" spans="1:6" s="3" customFormat="1" ht="16.5" customHeight="1" x14ac:dyDescent="0.2">
      <c r="A53" s="95" t="s">
        <v>340</v>
      </c>
      <c r="B53" s="95" t="s">
        <v>341</v>
      </c>
      <c r="C53" s="4"/>
      <c r="D53" s="217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17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17"/>
      <c r="E55" s="218"/>
      <c r="F55" s="219"/>
    </row>
    <row r="56" spans="1:6" s="3" customFormat="1" ht="30" x14ac:dyDescent="0.2">
      <c r="A56" s="85">
        <v>1.3</v>
      </c>
      <c r="B56" s="85" t="s">
        <v>366</v>
      </c>
      <c r="C56" s="82">
        <f>SUM(C57:C58)</f>
        <v>0</v>
      </c>
      <c r="D56" s="82">
        <f>SUM(D57:D58)</f>
        <v>0</v>
      </c>
      <c r="E56" s="218"/>
      <c r="F56" s="219"/>
    </row>
    <row r="57" spans="1:6" s="3" customFormat="1" ht="30" x14ac:dyDescent="0.2">
      <c r="A57" s="86" t="s">
        <v>50</v>
      </c>
      <c r="B57" s="86" t="s">
        <v>48</v>
      </c>
      <c r="C57" s="4"/>
      <c r="D57" s="217"/>
      <c r="E57" s="218"/>
      <c r="F57" s="219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17"/>
      <c r="E58" s="218"/>
      <c r="F58" s="219"/>
    </row>
    <row r="59" spans="1:6" s="3" customFormat="1" x14ac:dyDescent="0.2">
      <c r="A59" s="85">
        <v>1.4</v>
      </c>
      <c r="B59" s="85" t="s">
        <v>368</v>
      </c>
      <c r="C59" s="4"/>
      <c r="D59" s="217"/>
      <c r="E59" s="218"/>
      <c r="F59" s="219"/>
    </row>
    <row r="60" spans="1:6" s="222" customFormat="1" x14ac:dyDescent="0.2">
      <c r="A60" s="85">
        <v>1.5</v>
      </c>
      <c r="B60" s="85" t="s">
        <v>7</v>
      </c>
      <c r="C60" s="220"/>
      <c r="D60" s="40"/>
      <c r="E60" s="221"/>
    </row>
    <row r="61" spans="1:6" s="222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21"/>
    </row>
    <row r="62" spans="1:6" s="222" customFormat="1" x14ac:dyDescent="0.2">
      <c r="A62" s="86" t="s">
        <v>280</v>
      </c>
      <c r="B62" s="46" t="s">
        <v>52</v>
      </c>
      <c r="C62" s="220"/>
      <c r="D62" s="40"/>
      <c r="E62" s="221"/>
    </row>
    <row r="63" spans="1:6" s="222" customFormat="1" ht="30" x14ac:dyDescent="0.2">
      <c r="A63" s="86" t="s">
        <v>281</v>
      </c>
      <c r="B63" s="46" t="s">
        <v>54</v>
      </c>
      <c r="C63" s="220"/>
      <c r="D63" s="40"/>
      <c r="E63" s="221"/>
    </row>
    <row r="64" spans="1:6" s="222" customFormat="1" x14ac:dyDescent="0.2">
      <c r="A64" s="86" t="s">
        <v>282</v>
      </c>
      <c r="B64" s="46" t="s">
        <v>53</v>
      </c>
      <c r="C64" s="40"/>
      <c r="D64" s="40"/>
      <c r="E64" s="221"/>
    </row>
    <row r="65" spans="1:5" s="222" customFormat="1" x14ac:dyDescent="0.2">
      <c r="A65" s="86" t="s">
        <v>283</v>
      </c>
      <c r="B65" s="46" t="s">
        <v>27</v>
      </c>
      <c r="C65" s="220"/>
      <c r="D65" s="40"/>
      <c r="E65" s="221"/>
    </row>
    <row r="66" spans="1:5" s="222" customFormat="1" x14ac:dyDescent="0.2">
      <c r="A66" s="86" t="s">
        <v>307</v>
      </c>
      <c r="B66" s="46" t="s">
        <v>308</v>
      </c>
      <c r="C66" s="220"/>
      <c r="D66" s="40"/>
      <c r="E66" s="221"/>
    </row>
    <row r="67" spans="1:5" x14ac:dyDescent="0.3">
      <c r="A67" s="215">
        <v>2</v>
      </c>
      <c r="B67" s="215" t="s">
        <v>363</v>
      </c>
      <c r="C67" s="224"/>
      <c r="D67" s="83">
        <f>SUM(D68:D74)</f>
        <v>0</v>
      </c>
      <c r="E67" s="94"/>
    </row>
    <row r="68" spans="1:5" x14ac:dyDescent="0.3">
      <c r="A68" s="96">
        <v>2.1</v>
      </c>
      <c r="B68" s="225" t="s">
        <v>89</v>
      </c>
      <c r="C68" s="226"/>
      <c r="D68" s="22"/>
      <c r="E68" s="94"/>
    </row>
    <row r="69" spans="1:5" x14ac:dyDescent="0.3">
      <c r="A69" s="96">
        <v>2.2000000000000002</v>
      </c>
      <c r="B69" s="225" t="s">
        <v>364</v>
      </c>
      <c r="C69" s="226"/>
      <c r="D69" s="22"/>
      <c r="E69" s="94"/>
    </row>
    <row r="70" spans="1:5" x14ac:dyDescent="0.3">
      <c r="A70" s="96">
        <v>2.2999999999999998</v>
      </c>
      <c r="B70" s="225" t="s">
        <v>93</v>
      </c>
      <c r="C70" s="226"/>
      <c r="D70" s="22"/>
      <c r="E70" s="94"/>
    </row>
    <row r="71" spans="1:5" x14ac:dyDescent="0.3">
      <c r="A71" s="96">
        <v>2.4</v>
      </c>
      <c r="B71" s="225" t="s">
        <v>92</v>
      </c>
      <c r="C71" s="226"/>
      <c r="D71" s="22"/>
      <c r="E71" s="94"/>
    </row>
    <row r="72" spans="1:5" x14ac:dyDescent="0.3">
      <c r="A72" s="96">
        <v>2.5</v>
      </c>
      <c r="B72" s="225" t="s">
        <v>365</v>
      </c>
      <c r="C72" s="226"/>
      <c r="D72" s="22"/>
      <c r="E72" s="94"/>
    </row>
    <row r="73" spans="1:5" x14ac:dyDescent="0.3">
      <c r="A73" s="96">
        <v>2.6</v>
      </c>
      <c r="B73" s="225" t="s">
        <v>90</v>
      </c>
      <c r="C73" s="226"/>
      <c r="D73" s="22"/>
      <c r="E73" s="94"/>
    </row>
    <row r="74" spans="1:5" x14ac:dyDescent="0.3">
      <c r="A74" s="96">
        <v>2.7</v>
      </c>
      <c r="B74" s="225" t="s">
        <v>91</v>
      </c>
      <c r="C74" s="227"/>
      <c r="D74" s="22"/>
      <c r="E74" s="94"/>
    </row>
    <row r="75" spans="1:5" x14ac:dyDescent="0.3">
      <c r="A75" s="215">
        <v>3</v>
      </c>
      <c r="B75" s="215" t="s">
        <v>387</v>
      </c>
      <c r="C75" s="83"/>
      <c r="D75" s="22"/>
      <c r="E75" s="94"/>
    </row>
    <row r="76" spans="1:5" x14ac:dyDescent="0.3">
      <c r="A76" s="215">
        <v>4</v>
      </c>
      <c r="B76" s="215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26"/>
      <c r="D77" s="8"/>
      <c r="E77" s="94"/>
    </row>
    <row r="78" spans="1:5" x14ac:dyDescent="0.3">
      <c r="A78" s="96">
        <v>4.2</v>
      </c>
      <c r="B78" s="96" t="s">
        <v>237</v>
      </c>
      <c r="C78" s="227"/>
      <c r="D78" s="8"/>
      <c r="E78" s="94"/>
    </row>
    <row r="79" spans="1:5" x14ac:dyDescent="0.3">
      <c r="A79" s="215">
        <v>5</v>
      </c>
      <c r="B79" s="215" t="s">
        <v>262</v>
      </c>
      <c r="C79" s="240"/>
      <c r="D79" s="227"/>
      <c r="E79" s="94"/>
    </row>
    <row r="80" spans="1:5" x14ac:dyDescent="0.3">
      <c r="B80" s="44"/>
    </row>
    <row r="81" spans="1:9" x14ac:dyDescent="0.3">
      <c r="A81" s="466" t="s">
        <v>429</v>
      </c>
      <c r="B81" s="466"/>
      <c r="C81" s="466"/>
      <c r="D81" s="466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384</v>
      </c>
      <c r="D87" s="12"/>
      <c r="E87"/>
      <c r="F87"/>
      <c r="G87"/>
      <c r="H87"/>
      <c r="I87"/>
    </row>
    <row r="88" spans="1:9" x14ac:dyDescent="0.3">
      <c r="A88"/>
      <c r="B88" s="2" t="s">
        <v>385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115" zoomScaleSheetLayoutView="115" workbookViewId="0">
      <selection activeCell="B64" sqref="B6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463" t="s">
        <v>97</v>
      </c>
      <c r="D1" s="463"/>
      <c r="E1" s="146"/>
    </row>
    <row r="2" spans="1:12" x14ac:dyDescent="0.3">
      <c r="A2" s="74" t="s">
        <v>128</v>
      </c>
      <c r="B2" s="112"/>
      <c r="C2" s="461" t="str">
        <f>'ფორმა N1'!K2</f>
        <v>9/22/2020-12/10/2020</v>
      </c>
      <c r="D2" s="462"/>
      <c r="E2" s="146"/>
    </row>
    <row r="3" spans="1:12" x14ac:dyDescent="0.3">
      <c r="A3" s="74"/>
      <c r="B3" s="112"/>
      <c r="C3" s="329"/>
      <c r="D3" s="329"/>
      <c r="E3" s="146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28"/>
      <c r="B7" s="328"/>
      <c r="C7" s="76"/>
      <c r="D7" s="76"/>
      <c r="E7" s="147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911347.51346938789</v>
      </c>
      <c r="D9" s="80">
        <f>SUM(D10,D14,D54,D57,D58,D59,D65,D72,D73)</f>
        <v>905247.51346938789</v>
      </c>
      <c r="E9" s="148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2653.8520408163263</v>
      </c>
      <c r="D10" s="82">
        <f>SUM(D11:D13)</f>
        <v>2653.8520408163263</v>
      </c>
      <c r="E10" s="148"/>
    </row>
    <row r="11" spans="1:12" s="9" customFormat="1" ht="16.5" customHeight="1" x14ac:dyDescent="0.2">
      <c r="A11" s="16" t="s">
        <v>30</v>
      </c>
      <c r="B11" s="16" t="s">
        <v>59</v>
      </c>
      <c r="C11" s="33">
        <v>2653.8520408163263</v>
      </c>
      <c r="D11" s="34">
        <v>2653.8520408163263</v>
      </c>
      <c r="E11" s="148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12" ht="16.5" customHeight="1" x14ac:dyDescent="0.3">
      <c r="A13" s="361" t="s">
        <v>445</v>
      </c>
      <c r="B13" s="362" t="s">
        <v>447</v>
      </c>
      <c r="C13" s="362"/>
      <c r="D13" s="362"/>
      <c r="E13" s="146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908120.41142857156</v>
      </c>
      <c r="D14" s="82">
        <f>SUM(D15,D18,D30:D33,D36,D37,D44,D45,D46,D47,D48,D52,D53)</f>
        <v>902020.41142857156</v>
      </c>
      <c r="E14" s="146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6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1">
        <f>SUM(C19:C24,C29)</f>
        <v>5821.59</v>
      </c>
      <c r="D18" s="81">
        <f>SUM(D19:D24,D29)</f>
        <v>5821.59</v>
      </c>
      <c r="E18" s="146"/>
    </row>
    <row r="19" spans="1:5" ht="30" x14ac:dyDescent="0.3">
      <c r="A19" s="17" t="s">
        <v>12</v>
      </c>
      <c r="B19" s="17" t="s">
        <v>233</v>
      </c>
      <c r="C19" s="37"/>
      <c r="D19" s="38"/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264</v>
      </c>
      <c r="B21" s="17" t="s">
        <v>22</v>
      </c>
      <c r="C21" s="37"/>
      <c r="D21" s="40"/>
      <c r="E21" s="146"/>
    </row>
    <row r="22" spans="1:5" x14ac:dyDescent="0.3">
      <c r="A22" s="17" t="s">
        <v>265</v>
      </c>
      <c r="B22" s="17" t="s">
        <v>15</v>
      </c>
      <c r="C22" s="37">
        <v>4663.59</v>
      </c>
      <c r="D22" s="40">
        <v>4663.59</v>
      </c>
      <c r="E22" s="146"/>
    </row>
    <row r="23" spans="1:5" x14ac:dyDescent="0.3">
      <c r="A23" s="17" t="s">
        <v>266</v>
      </c>
      <c r="B23" s="17" t="s">
        <v>16</v>
      </c>
      <c r="C23" s="37"/>
      <c r="D23" s="40"/>
      <c r="E23" s="146"/>
    </row>
    <row r="24" spans="1:5" x14ac:dyDescent="0.3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6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6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6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6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6"/>
    </row>
    <row r="29" spans="1:5" x14ac:dyDescent="0.3">
      <c r="A29" s="17" t="s">
        <v>272</v>
      </c>
      <c r="B29" s="17" t="s">
        <v>21</v>
      </c>
      <c r="C29" s="37">
        <f>890+268</f>
        <v>1158</v>
      </c>
      <c r="D29" s="37">
        <f>890+268</f>
        <v>1158</v>
      </c>
      <c r="E29" s="146"/>
    </row>
    <row r="30" spans="1:5" x14ac:dyDescent="0.3">
      <c r="A30" s="16" t="s">
        <v>34</v>
      </c>
      <c r="B30" s="16" t="s">
        <v>3</v>
      </c>
      <c r="C30" s="33">
        <v>50</v>
      </c>
      <c r="D30" s="34">
        <v>50</v>
      </c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5" x14ac:dyDescent="0.3">
      <c r="A33" s="16" t="s">
        <v>37</v>
      </c>
      <c r="B33" s="16" t="s">
        <v>63</v>
      </c>
      <c r="C33" s="81">
        <f>SUM(C34:C35)</f>
        <v>7548</v>
      </c>
      <c r="D33" s="81">
        <f>SUM(D34:D35)</f>
        <v>7548</v>
      </c>
      <c r="E33" s="146"/>
    </row>
    <row r="34" spans="1:5" x14ac:dyDescent="0.3">
      <c r="A34" s="17" t="s">
        <v>273</v>
      </c>
      <c r="B34" s="17" t="s">
        <v>56</v>
      </c>
      <c r="C34" s="33">
        <v>7548</v>
      </c>
      <c r="D34" s="34">
        <v>7548</v>
      </c>
      <c r="E34" s="146"/>
    </row>
    <row r="35" spans="1:5" x14ac:dyDescent="0.3">
      <c r="A35" s="17" t="s">
        <v>274</v>
      </c>
      <c r="B35" s="17" t="s">
        <v>55</v>
      </c>
      <c r="C35" s="33"/>
      <c r="D35" s="34"/>
      <c r="E35" s="146"/>
    </row>
    <row r="36" spans="1:5" x14ac:dyDescent="0.3">
      <c r="A36" s="16" t="s">
        <v>38</v>
      </c>
      <c r="B36" s="16" t="s">
        <v>49</v>
      </c>
      <c r="C36" s="417">
        <v>127.79999999999998</v>
      </c>
      <c r="D36" s="417">
        <v>127.79999999999998</v>
      </c>
      <c r="E36" s="146"/>
    </row>
    <row r="37" spans="1:5" x14ac:dyDescent="0.3">
      <c r="A37" s="16" t="s">
        <v>39</v>
      </c>
      <c r="B37" s="16" t="s">
        <v>324</v>
      </c>
      <c r="C37" s="81">
        <f>SUM(C38:C43)</f>
        <v>865915.70000000007</v>
      </c>
      <c r="D37" s="81">
        <f>SUM(D38:D43)</f>
        <v>859815.70000000007</v>
      </c>
      <c r="E37" s="146"/>
    </row>
    <row r="38" spans="1:5" x14ac:dyDescent="0.3">
      <c r="A38" s="17" t="s">
        <v>321</v>
      </c>
      <c r="B38" s="17" t="s">
        <v>325</v>
      </c>
      <c r="C38" s="33">
        <v>318530.24</v>
      </c>
      <c r="D38" s="33">
        <v>318530.24</v>
      </c>
      <c r="E38" s="146"/>
    </row>
    <row r="39" spans="1:5" x14ac:dyDescent="0.3">
      <c r="A39" s="17" t="s">
        <v>322</v>
      </c>
      <c r="B39" s="17" t="s">
        <v>326</v>
      </c>
      <c r="C39" s="33">
        <v>4000</v>
      </c>
      <c r="D39" s="33">
        <v>4000</v>
      </c>
      <c r="E39" s="146"/>
    </row>
    <row r="40" spans="1:5" x14ac:dyDescent="0.3">
      <c r="A40" s="17" t="s">
        <v>323</v>
      </c>
      <c r="B40" s="17" t="s">
        <v>329</v>
      </c>
      <c r="C40" s="33">
        <v>367810.39</v>
      </c>
      <c r="D40" s="34">
        <v>367810.39</v>
      </c>
      <c r="E40" s="146"/>
    </row>
    <row r="41" spans="1:5" x14ac:dyDescent="0.3">
      <c r="A41" s="17" t="s">
        <v>328</v>
      </c>
      <c r="B41" s="17" t="s">
        <v>330</v>
      </c>
      <c r="C41" s="33">
        <f>12671.35-5953.35</f>
        <v>6718</v>
      </c>
      <c r="D41" s="33">
        <f>12671.35-5953.35</f>
        <v>6718</v>
      </c>
      <c r="E41" s="146"/>
    </row>
    <row r="42" spans="1:5" x14ac:dyDescent="0.3">
      <c r="A42" s="17" t="s">
        <v>331</v>
      </c>
      <c r="B42" s="17" t="s">
        <v>427</v>
      </c>
      <c r="C42" s="33">
        <f>35800+113540.82+5953.35</f>
        <v>155294.17000000001</v>
      </c>
      <c r="D42" s="33">
        <f>35800+113540.82+5953.35</f>
        <v>155294.17000000001</v>
      </c>
      <c r="E42" s="146"/>
    </row>
    <row r="43" spans="1:5" x14ac:dyDescent="0.3">
      <c r="A43" s="17" t="s">
        <v>428</v>
      </c>
      <c r="B43" s="17" t="s">
        <v>327</v>
      </c>
      <c r="C43" s="33">
        <f>6100+6100+1362.9</f>
        <v>13562.9</v>
      </c>
      <c r="D43" s="33">
        <f>6100+1362.9</f>
        <v>7462.9</v>
      </c>
      <c r="E43" s="146"/>
    </row>
    <row r="44" spans="1:5" ht="30" x14ac:dyDescent="0.3">
      <c r="A44" s="16" t="s">
        <v>40</v>
      </c>
      <c r="B44" s="16" t="s">
        <v>28</v>
      </c>
      <c r="C44" s="33"/>
      <c r="D44" s="34"/>
      <c r="E44" s="146"/>
    </row>
    <row r="45" spans="1:5" x14ac:dyDescent="0.3">
      <c r="A45" s="16" t="s">
        <v>41</v>
      </c>
      <c r="B45" s="16" t="s">
        <v>24</v>
      </c>
      <c r="C45" s="33">
        <v>1000</v>
      </c>
      <c r="D45" s="34">
        <v>1000</v>
      </c>
      <c r="E45" s="146"/>
    </row>
    <row r="46" spans="1:5" x14ac:dyDescent="0.3">
      <c r="A46" s="16" t="s">
        <v>42</v>
      </c>
      <c r="B46" s="16" t="s">
        <v>25</v>
      </c>
      <c r="C46" s="33"/>
      <c r="D46" s="34"/>
      <c r="E46" s="146"/>
    </row>
    <row r="47" spans="1:5" x14ac:dyDescent="0.3">
      <c r="A47" s="16" t="s">
        <v>43</v>
      </c>
      <c r="B47" s="16" t="s">
        <v>26</v>
      </c>
      <c r="C47" s="33"/>
      <c r="D47" s="34"/>
      <c r="E47" s="146"/>
    </row>
    <row r="48" spans="1:5" x14ac:dyDescent="0.3">
      <c r="A48" s="16" t="s">
        <v>44</v>
      </c>
      <c r="B48" s="16" t="s">
        <v>279</v>
      </c>
      <c r="C48" s="81">
        <f>SUM(C49:C51)</f>
        <v>27657.321428571435</v>
      </c>
      <c r="D48" s="81">
        <f>SUM(D49:D51)</f>
        <v>27657.321428571435</v>
      </c>
      <c r="E48" s="146"/>
    </row>
    <row r="49" spans="1:5" x14ac:dyDescent="0.3">
      <c r="A49" s="95" t="s">
        <v>336</v>
      </c>
      <c r="B49" s="95" t="s">
        <v>339</v>
      </c>
      <c r="C49" s="418">
        <v>27657.321428571435</v>
      </c>
      <c r="D49" s="418">
        <v>27657.321428571435</v>
      </c>
      <c r="E49" s="146"/>
    </row>
    <row r="50" spans="1:5" x14ac:dyDescent="0.3">
      <c r="A50" s="95" t="s">
        <v>337</v>
      </c>
      <c r="B50" s="95" t="s">
        <v>338</v>
      </c>
      <c r="C50" s="33"/>
      <c r="D50" s="34"/>
      <c r="E50" s="146"/>
    </row>
    <row r="51" spans="1:5" x14ac:dyDescent="0.3">
      <c r="A51" s="95" t="s">
        <v>340</v>
      </c>
      <c r="B51" s="95" t="s">
        <v>341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/>
      <c r="D53" s="34"/>
      <c r="E53" s="146"/>
    </row>
    <row r="54" spans="1:5" ht="30" x14ac:dyDescent="0.3">
      <c r="A54" s="14">
        <v>1.3</v>
      </c>
      <c r="B54" s="85" t="s">
        <v>366</v>
      </c>
      <c r="C54" s="82">
        <f>SUM(C55:C56)</f>
        <v>0</v>
      </c>
      <c r="D54" s="82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3"/>
      <c r="D55" s="34"/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368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2">
        <f>SUM(C60:C64)</f>
        <v>573.25</v>
      </c>
      <c r="D59" s="82">
        <f>SUM(D60:D64)</f>
        <v>573.25</v>
      </c>
      <c r="E59" s="146"/>
    </row>
    <row r="60" spans="1:5" x14ac:dyDescent="0.3">
      <c r="A60" s="16" t="s">
        <v>280</v>
      </c>
      <c r="B60" s="46" t="s">
        <v>52</v>
      </c>
      <c r="C60" s="37"/>
      <c r="D60" s="40"/>
      <c r="E60" s="146"/>
    </row>
    <row r="61" spans="1:5" ht="30" x14ac:dyDescent="0.3">
      <c r="A61" s="16" t="s">
        <v>281</v>
      </c>
      <c r="B61" s="46" t="s">
        <v>54</v>
      </c>
      <c r="C61" s="37"/>
      <c r="D61" s="40"/>
      <c r="E61" s="146"/>
    </row>
    <row r="62" spans="1:5" x14ac:dyDescent="0.3">
      <c r="A62" s="16" t="s">
        <v>282</v>
      </c>
      <c r="B62" s="46" t="s">
        <v>53</v>
      </c>
      <c r="C62" s="40"/>
      <c r="D62" s="40"/>
      <c r="E62" s="146"/>
    </row>
    <row r="63" spans="1:5" x14ac:dyDescent="0.3">
      <c r="A63" s="16" t="s">
        <v>283</v>
      </c>
      <c r="B63" s="46" t="s">
        <v>27</v>
      </c>
      <c r="C63" s="37">
        <f>53.1+520.15</f>
        <v>573.25</v>
      </c>
      <c r="D63" s="37">
        <f>53.1+520.15</f>
        <v>573.25</v>
      </c>
      <c r="E63" s="146"/>
    </row>
    <row r="64" spans="1:5" x14ac:dyDescent="0.3">
      <c r="A64" s="16" t="s">
        <v>307</v>
      </c>
      <c r="B64" s="195" t="s">
        <v>308</v>
      </c>
      <c r="C64" s="37"/>
      <c r="D64" s="37"/>
      <c r="E64" s="146"/>
    </row>
    <row r="65" spans="1:5" x14ac:dyDescent="0.3">
      <c r="A65" s="13">
        <v>2</v>
      </c>
      <c r="B65" s="47" t="s">
        <v>95</v>
      </c>
      <c r="C65" s="243"/>
      <c r="D65" s="116">
        <f>SUM(D66:D71)</f>
        <v>0</v>
      </c>
      <c r="E65" s="146"/>
    </row>
    <row r="66" spans="1:5" x14ac:dyDescent="0.3">
      <c r="A66" s="15">
        <v>2.1</v>
      </c>
      <c r="B66" s="48" t="s">
        <v>89</v>
      </c>
      <c r="C66" s="243"/>
      <c r="D66" s="42"/>
      <c r="E66" s="146"/>
    </row>
    <row r="67" spans="1:5" x14ac:dyDescent="0.3">
      <c r="A67" s="15">
        <v>2.2000000000000002</v>
      </c>
      <c r="B67" s="48" t="s">
        <v>93</v>
      </c>
      <c r="C67" s="245"/>
      <c r="D67" s="43"/>
      <c r="E67" s="146"/>
    </row>
    <row r="68" spans="1:5" x14ac:dyDescent="0.3">
      <c r="A68" s="15">
        <v>2.2999999999999998</v>
      </c>
      <c r="B68" s="48" t="s">
        <v>92</v>
      </c>
      <c r="C68" s="245"/>
      <c r="D68" s="43"/>
      <c r="E68" s="146"/>
    </row>
    <row r="69" spans="1:5" x14ac:dyDescent="0.3">
      <c r="A69" s="15">
        <v>2.4</v>
      </c>
      <c r="B69" s="48" t="s">
        <v>94</v>
      </c>
      <c r="C69" s="245"/>
      <c r="D69" s="43"/>
      <c r="E69" s="146"/>
    </row>
    <row r="70" spans="1:5" x14ac:dyDescent="0.3">
      <c r="A70" s="15">
        <v>2.5</v>
      </c>
      <c r="B70" s="48" t="s">
        <v>90</v>
      </c>
      <c r="C70" s="245"/>
      <c r="D70" s="43"/>
      <c r="E70" s="146"/>
    </row>
    <row r="71" spans="1:5" x14ac:dyDescent="0.3">
      <c r="A71" s="15">
        <v>2.6</v>
      </c>
      <c r="B71" s="48" t="s">
        <v>91</v>
      </c>
      <c r="C71" s="245"/>
      <c r="D71" s="43"/>
      <c r="E71" s="146"/>
    </row>
    <row r="72" spans="1:5" s="2" customFormat="1" x14ac:dyDescent="0.3">
      <c r="A72" s="13">
        <v>3</v>
      </c>
      <c r="B72" s="241" t="s">
        <v>387</v>
      </c>
      <c r="C72" s="244"/>
      <c r="D72" s="242"/>
      <c r="E72" s="103"/>
    </row>
    <row r="73" spans="1:5" s="2" customFormat="1" x14ac:dyDescent="0.3">
      <c r="A73" s="13">
        <v>4</v>
      </c>
      <c r="B73" s="13" t="s">
        <v>235</v>
      </c>
      <c r="C73" s="244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39" t="s">
        <v>262</v>
      </c>
      <c r="C76" s="8"/>
      <c r="D76" s="83"/>
      <c r="E76" s="103"/>
    </row>
    <row r="77" spans="1:5" s="2" customFormat="1" x14ac:dyDescent="0.3">
      <c r="A77" s="338"/>
      <c r="B77" s="338"/>
      <c r="C77" s="12"/>
      <c r="D77" s="12"/>
      <c r="E77" s="103"/>
    </row>
    <row r="78" spans="1:5" s="2" customFormat="1" x14ac:dyDescent="0.3">
      <c r="A78" s="466" t="s">
        <v>429</v>
      </c>
      <c r="B78" s="466"/>
      <c r="C78" s="466"/>
      <c r="D78" s="466"/>
      <c r="E78" s="103"/>
    </row>
    <row r="79" spans="1:5" s="2" customFormat="1" x14ac:dyDescent="0.3">
      <c r="A79" s="338"/>
      <c r="B79" s="338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430</v>
      </c>
      <c r="D84" s="12"/>
      <c r="E84"/>
      <c r="F84"/>
      <c r="G84"/>
      <c r="H84"/>
      <c r="I84"/>
    </row>
    <row r="85" spans="1:9" s="2" customFormat="1" x14ac:dyDescent="0.3">
      <c r="A85"/>
      <c r="B85" s="467" t="s">
        <v>431</v>
      </c>
      <c r="C85" s="467"/>
      <c r="D85" s="467"/>
      <c r="E85"/>
      <c r="F85"/>
      <c r="G85"/>
      <c r="H85"/>
      <c r="I85"/>
    </row>
    <row r="86" spans="1:9" customFormat="1" ht="12.75" x14ac:dyDescent="0.2">
      <c r="B86" s="64" t="s">
        <v>432</v>
      </c>
    </row>
    <row r="87" spans="1:9" s="2" customFormat="1" x14ac:dyDescent="0.3">
      <c r="A87" s="11"/>
      <c r="B87" s="467" t="s">
        <v>433</v>
      </c>
      <c r="C87" s="467"/>
      <c r="D87" s="467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view="pageBreakPreview" zoomScale="80" zoomScaleNormal="100" zoomScaleSheetLayoutView="80" workbookViewId="0">
      <selection activeCell="C15" sqref="C15"/>
    </sheetView>
  </sheetViews>
  <sheetFormatPr defaultRowHeight="15" x14ac:dyDescent="0.3"/>
  <cols>
    <col min="1" max="1" width="11.71093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305</v>
      </c>
      <c r="B1" s="75"/>
      <c r="C1" s="463" t="s">
        <v>97</v>
      </c>
      <c r="D1" s="463"/>
      <c r="E1" s="89"/>
    </row>
    <row r="2" spans="1:5" s="6" customFormat="1" x14ac:dyDescent="0.3">
      <c r="A2" s="72" t="s">
        <v>301</v>
      </c>
      <c r="B2" s="75"/>
      <c r="C2" s="461" t="str">
        <f>'ფორმა N1'!K2</f>
        <v>9/22/2020-12/10/2020</v>
      </c>
      <c r="D2" s="461"/>
      <c r="E2" s="89"/>
    </row>
    <row r="3" spans="1:5" s="6" customFormat="1" x14ac:dyDescent="0.3">
      <c r="A3" s="74" t="s">
        <v>128</v>
      </c>
      <c r="B3" s="72"/>
      <c r="C3" s="155"/>
      <c r="D3" s="155"/>
      <c r="E3" s="89"/>
    </row>
    <row r="4" spans="1:5" s="6" customFormat="1" x14ac:dyDescent="0.3">
      <c r="A4" s="74"/>
      <c r="B4" s="74"/>
      <c r="C4" s="155"/>
      <c r="D4" s="155"/>
      <c r="E4" s="89"/>
    </row>
    <row r="5" spans="1:5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  <c r="E5" s="90"/>
    </row>
    <row r="6" spans="1:5" x14ac:dyDescent="0.3">
      <c r="A6" s="40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6" s="78"/>
      <c r="C6" s="79"/>
      <c r="D6" s="79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4"/>
      <c r="B8" s="154"/>
      <c r="C8" s="76"/>
      <c r="D8" s="76"/>
      <c r="E8" s="89"/>
    </row>
    <row r="9" spans="1:5" s="6" customFormat="1" ht="30" x14ac:dyDescent="0.3">
      <c r="A9" s="87" t="s">
        <v>64</v>
      </c>
      <c r="B9" s="87" t="s">
        <v>304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 t="s">
        <v>566</v>
      </c>
      <c r="C10" s="419">
        <v>53.1</v>
      </c>
      <c r="D10" s="419">
        <v>53.1</v>
      </c>
      <c r="E10" s="91"/>
    </row>
    <row r="11" spans="1:5" s="10" customFormat="1" x14ac:dyDescent="0.2">
      <c r="A11" s="96" t="s">
        <v>303</v>
      </c>
      <c r="B11" s="96" t="s">
        <v>567</v>
      </c>
      <c r="C11" s="419">
        <v>520.15</v>
      </c>
      <c r="D11" s="419">
        <v>520.15</v>
      </c>
      <c r="E11" s="92"/>
    </row>
    <row r="12" spans="1:5" s="10" customFormat="1" x14ac:dyDescent="0.2">
      <c r="A12" s="96" t="s">
        <v>569</v>
      </c>
      <c r="B12" s="96" t="s">
        <v>568</v>
      </c>
      <c r="C12" s="419">
        <v>890</v>
      </c>
      <c r="D12" s="419">
        <v>890</v>
      </c>
      <c r="E12" s="92"/>
    </row>
    <row r="13" spans="1:5" s="10" customFormat="1" x14ac:dyDescent="0.2">
      <c r="A13" s="96" t="s">
        <v>570</v>
      </c>
      <c r="B13" s="96" t="s">
        <v>571</v>
      </c>
      <c r="C13" s="419">
        <v>268</v>
      </c>
      <c r="D13" s="419">
        <v>268</v>
      </c>
      <c r="E13" s="92"/>
    </row>
    <row r="14" spans="1:5" x14ac:dyDescent="0.3">
      <c r="A14" s="97"/>
      <c r="B14" s="97" t="s">
        <v>306</v>
      </c>
      <c r="C14" s="84">
        <f>SUM(C10:C13)</f>
        <v>1731.25</v>
      </c>
      <c r="D14" s="84">
        <f>SUM(D10:D13)</f>
        <v>1731.25</v>
      </c>
      <c r="E14" s="94"/>
    </row>
    <row r="15" spans="1:5" x14ac:dyDescent="0.3">
      <c r="A15" s="44"/>
      <c r="B15" s="44"/>
    </row>
    <row r="16" spans="1:5" x14ac:dyDescent="0.3">
      <c r="A16" s="2" t="s">
        <v>375</v>
      </c>
      <c r="E16" s="5"/>
    </row>
    <row r="17" spans="1:9" x14ac:dyDescent="0.3">
      <c r="A17" s="2" t="s">
        <v>370</v>
      </c>
    </row>
    <row r="18" spans="1:9" x14ac:dyDescent="0.3">
      <c r="A18" s="194" t="s">
        <v>371</v>
      </c>
    </row>
    <row r="19" spans="1:9" x14ac:dyDescent="0.3">
      <c r="A19" s="194"/>
    </row>
    <row r="20" spans="1:9" x14ac:dyDescent="0.3">
      <c r="A20" s="194" t="s">
        <v>319</v>
      </c>
    </row>
    <row r="21" spans="1:9" s="23" customFormat="1" ht="12.75" x14ac:dyDescent="0.2"/>
    <row r="22" spans="1:9" x14ac:dyDescent="0.3">
      <c r="A22" s="67" t="s">
        <v>96</v>
      </c>
      <c r="E22" s="5"/>
    </row>
    <row r="23" spans="1:9" x14ac:dyDescent="0.3">
      <c r="E23"/>
      <c r="F23"/>
      <c r="G23"/>
      <c r="H23"/>
      <c r="I23"/>
    </row>
    <row r="24" spans="1:9" x14ac:dyDescent="0.3">
      <c r="D24" s="12"/>
      <c r="E24"/>
      <c r="F24"/>
      <c r="G24"/>
      <c r="H24"/>
      <c r="I24"/>
    </row>
    <row r="25" spans="1:9" x14ac:dyDescent="0.3">
      <c r="A25" s="67"/>
      <c r="B25" s="67" t="s">
        <v>254</v>
      </c>
      <c r="D25" s="12"/>
      <c r="E25"/>
      <c r="F25"/>
      <c r="G25"/>
      <c r="H25"/>
      <c r="I25"/>
    </row>
    <row r="26" spans="1:9" x14ac:dyDescent="0.3">
      <c r="B26" s="2" t="s">
        <v>253</v>
      </c>
      <c r="D26" s="12"/>
      <c r="E26"/>
      <c r="F26"/>
      <c r="G26"/>
      <c r="H26"/>
      <c r="I26"/>
    </row>
    <row r="27" spans="1:9" customFormat="1" ht="12.75" x14ac:dyDescent="0.2">
      <c r="A27" s="64"/>
      <c r="B27" s="64" t="s">
        <v>127</v>
      </c>
    </row>
    <row r="2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80" zoomScaleSheetLayoutView="80" workbookViewId="0">
      <selection activeCell="B10" sqref="B10"/>
    </sheetView>
  </sheetViews>
  <sheetFormatPr defaultRowHeight="12.75" x14ac:dyDescent="0.2"/>
  <cols>
    <col min="1" max="1" width="5.42578125" style="178" customWidth="1"/>
    <col min="2" max="2" width="20.85546875" style="178" customWidth="1"/>
    <col min="3" max="3" width="26" style="178" customWidth="1"/>
    <col min="4" max="4" width="17" style="178" customWidth="1"/>
    <col min="5" max="5" width="18.140625" style="178" customWidth="1"/>
    <col min="6" max="6" width="14.7109375" style="178" customWidth="1"/>
    <col min="7" max="7" width="15.5703125" style="178" customWidth="1"/>
    <col min="8" max="8" width="14.7109375" style="178" customWidth="1"/>
    <col min="9" max="9" width="29.710937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404</v>
      </c>
      <c r="B1" s="72"/>
      <c r="C1" s="75"/>
      <c r="D1" s="75"/>
      <c r="E1" s="75"/>
      <c r="F1" s="75"/>
      <c r="G1" s="250"/>
      <c r="H1" s="250"/>
      <c r="I1" s="463" t="s">
        <v>97</v>
      </c>
      <c r="J1" s="463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0"/>
      <c r="H2" s="250"/>
      <c r="I2" s="461" t="str">
        <f>'ფორმა N1'!K2</f>
        <v>9/22/2020-12/10/2020</v>
      </c>
      <c r="J2" s="461"/>
    </row>
    <row r="3" spans="1:10" ht="15" x14ac:dyDescent="0.3">
      <c r="A3" s="74"/>
      <c r="B3" s="74"/>
      <c r="C3" s="72"/>
      <c r="D3" s="72"/>
      <c r="E3" s="72"/>
      <c r="F3" s="72"/>
      <c r="G3" s="250"/>
      <c r="H3" s="250"/>
      <c r="I3" s="250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40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49"/>
      <c r="B7" s="249"/>
      <c r="C7" s="249"/>
      <c r="D7" s="249"/>
      <c r="E7" s="249"/>
      <c r="F7" s="249"/>
      <c r="G7" s="76"/>
      <c r="H7" s="76"/>
      <c r="I7" s="76"/>
    </row>
    <row r="8" spans="1:10" ht="45" x14ac:dyDescent="0.2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315</v>
      </c>
      <c r="F8" s="88" t="s">
        <v>318</v>
      </c>
      <c r="G8" s="77" t="s">
        <v>10</v>
      </c>
      <c r="H8" s="77" t="s">
        <v>9</v>
      </c>
      <c r="I8" s="77" t="s">
        <v>355</v>
      </c>
      <c r="J8" s="206" t="s">
        <v>317</v>
      </c>
    </row>
    <row r="9" spans="1:10" ht="15" x14ac:dyDescent="0.2">
      <c r="A9" s="96">
        <v>1</v>
      </c>
      <c r="B9" s="96" t="s">
        <v>574</v>
      </c>
      <c r="C9" s="96" t="s">
        <v>573</v>
      </c>
      <c r="D9" s="96" t="s">
        <v>572</v>
      </c>
      <c r="E9" s="96" t="s">
        <v>575</v>
      </c>
      <c r="F9" s="96" t="s">
        <v>317</v>
      </c>
      <c r="G9" s="421">
        <v>511</v>
      </c>
      <c r="H9" s="421">
        <v>511</v>
      </c>
      <c r="I9" s="421">
        <v>100.15</v>
      </c>
      <c r="J9" s="206" t="s">
        <v>0</v>
      </c>
    </row>
    <row r="10" spans="1:10" ht="30" x14ac:dyDescent="0.2">
      <c r="A10" s="96">
        <v>2</v>
      </c>
      <c r="B10" s="96" t="s">
        <v>579</v>
      </c>
      <c r="C10" s="96" t="s">
        <v>580</v>
      </c>
      <c r="D10" s="96" t="s">
        <v>576</v>
      </c>
      <c r="E10" s="96" t="s">
        <v>585</v>
      </c>
      <c r="F10" s="96" t="s">
        <v>317</v>
      </c>
      <c r="G10" s="421">
        <f>H10</f>
        <v>892.85714285714278</v>
      </c>
      <c r="H10" s="421">
        <v>892.85714285714278</v>
      </c>
      <c r="I10" s="421">
        <v>137.20000000000002</v>
      </c>
    </row>
    <row r="11" spans="1:10" ht="30" x14ac:dyDescent="0.2">
      <c r="A11" s="96">
        <v>3</v>
      </c>
      <c r="B11" s="96" t="s">
        <v>582</v>
      </c>
      <c r="C11" s="96" t="s">
        <v>581</v>
      </c>
      <c r="D11" s="96" t="s">
        <v>577</v>
      </c>
      <c r="E11" s="96" t="s">
        <v>585</v>
      </c>
      <c r="F11" s="96" t="s">
        <v>317</v>
      </c>
      <c r="G11" s="421">
        <f t="shared" ref="G11:G12" si="0">H11</f>
        <v>1020.408163265306</v>
      </c>
      <c r="H11" s="421">
        <v>1020.408163265306</v>
      </c>
      <c r="I11" s="421">
        <v>156.80000000000001</v>
      </c>
    </row>
    <row r="12" spans="1:10" ht="30" x14ac:dyDescent="0.2">
      <c r="A12" s="96">
        <v>4</v>
      </c>
      <c r="B12" s="96" t="s">
        <v>583</v>
      </c>
      <c r="C12" s="96" t="s">
        <v>584</v>
      </c>
      <c r="D12" s="96" t="s">
        <v>578</v>
      </c>
      <c r="E12" s="96" t="s">
        <v>585</v>
      </c>
      <c r="F12" s="96" t="s">
        <v>317</v>
      </c>
      <c r="G12" s="421">
        <f t="shared" si="0"/>
        <v>229.59183673469386</v>
      </c>
      <c r="H12" s="421">
        <v>229.59183673469386</v>
      </c>
      <c r="I12" s="421">
        <v>35.28</v>
      </c>
    </row>
    <row r="13" spans="1:10" ht="15" x14ac:dyDescent="0.3">
      <c r="A13" s="85"/>
      <c r="B13" s="97"/>
      <c r="C13" s="97"/>
      <c r="D13" s="97"/>
      <c r="E13" s="97"/>
      <c r="F13" s="85" t="s">
        <v>392</v>
      </c>
      <c r="G13" s="422">
        <f>SUM(G9:G12)</f>
        <v>2653.8571428571427</v>
      </c>
      <c r="H13" s="422">
        <f>SUM(H9:H12)</f>
        <v>2653.8571428571427</v>
      </c>
      <c r="I13" s="422">
        <f>SUM(I9:I12)</f>
        <v>429.43000000000006</v>
      </c>
    </row>
    <row r="14" spans="1:10" ht="15" x14ac:dyDescent="0.3">
      <c r="A14" s="204"/>
      <c r="B14" s="204"/>
      <c r="C14" s="204"/>
      <c r="D14" s="204"/>
      <c r="E14" s="204"/>
      <c r="F14" s="204"/>
      <c r="G14" s="204"/>
      <c r="H14" s="177"/>
      <c r="I14" s="177"/>
    </row>
    <row r="15" spans="1:10" ht="15" x14ac:dyDescent="0.3">
      <c r="A15" s="205" t="s">
        <v>405</v>
      </c>
      <c r="B15" s="205"/>
      <c r="C15" s="204"/>
      <c r="D15" s="204"/>
      <c r="E15" s="204"/>
      <c r="F15" s="204"/>
      <c r="G15" s="204"/>
      <c r="H15" s="177"/>
      <c r="I15" s="177"/>
    </row>
    <row r="16" spans="1:10" ht="15" x14ac:dyDescent="0.3">
      <c r="A16" s="205"/>
      <c r="B16" s="205"/>
      <c r="C16" s="204"/>
      <c r="D16" s="204"/>
      <c r="E16" s="204"/>
      <c r="F16" s="204"/>
      <c r="G16" s="204"/>
      <c r="H16" s="177"/>
      <c r="I16" s="177"/>
    </row>
    <row r="17" spans="1:9" ht="15" x14ac:dyDescent="0.3">
      <c r="A17" s="205"/>
      <c r="B17" s="205"/>
      <c r="C17" s="177"/>
      <c r="D17" s="177"/>
      <c r="E17" s="177"/>
      <c r="F17" s="177"/>
      <c r="G17" s="177"/>
      <c r="H17" s="177"/>
      <c r="I17" s="177"/>
    </row>
    <row r="18" spans="1:9" ht="15" x14ac:dyDescent="0.3">
      <c r="A18" s="205"/>
      <c r="B18" s="205"/>
      <c r="C18" s="177"/>
      <c r="D18" s="177"/>
      <c r="E18" s="177"/>
      <c r="F18" s="177"/>
      <c r="G18" s="177"/>
      <c r="H18" s="177"/>
      <c r="I18" s="177"/>
    </row>
    <row r="19" spans="1:9" x14ac:dyDescent="0.2">
      <c r="A19" s="202"/>
      <c r="B19" s="202"/>
      <c r="C19" s="202"/>
      <c r="D19" s="202"/>
      <c r="E19" s="202"/>
      <c r="F19" s="202"/>
      <c r="G19" s="202"/>
      <c r="H19" s="202"/>
      <c r="I19" s="202"/>
    </row>
    <row r="20" spans="1:9" ht="15" x14ac:dyDescent="0.3">
      <c r="A20" s="183" t="s">
        <v>96</v>
      </c>
      <c r="B20" s="183"/>
      <c r="C20" s="177"/>
      <c r="D20" s="177"/>
      <c r="E20" s="177"/>
      <c r="F20" s="177"/>
      <c r="G20" s="177"/>
      <c r="H20" s="177"/>
      <c r="I20" s="177"/>
    </row>
    <row r="21" spans="1:9" ht="15" x14ac:dyDescent="0.3">
      <c r="A21" s="177"/>
      <c r="B21" s="177"/>
      <c r="C21" s="177"/>
      <c r="D21" s="177"/>
      <c r="E21" s="177"/>
      <c r="F21" s="177"/>
      <c r="G21" s="177"/>
      <c r="H21" s="177"/>
      <c r="I21" s="177"/>
    </row>
    <row r="22" spans="1:9" ht="15" x14ac:dyDescent="0.3">
      <c r="A22" s="177"/>
      <c r="B22" s="177"/>
      <c r="C22" s="177"/>
      <c r="D22" s="177"/>
      <c r="E22" s="181"/>
      <c r="F22" s="181"/>
      <c r="G22" s="181"/>
      <c r="H22" s="177"/>
      <c r="I22" s="177"/>
    </row>
    <row r="23" spans="1:9" ht="15" x14ac:dyDescent="0.3">
      <c r="A23" s="183"/>
      <c r="B23" s="183"/>
      <c r="C23" s="183" t="s">
        <v>354</v>
      </c>
      <c r="D23" s="183"/>
      <c r="E23" s="183"/>
      <c r="F23" s="183"/>
      <c r="G23" s="183"/>
      <c r="H23" s="177"/>
      <c r="I23" s="177"/>
    </row>
    <row r="24" spans="1:9" ht="15" x14ac:dyDescent="0.3">
      <c r="A24" s="177"/>
      <c r="B24" s="177"/>
      <c r="C24" s="177" t="s">
        <v>353</v>
      </c>
      <c r="D24" s="177"/>
      <c r="E24" s="177"/>
      <c r="F24" s="177"/>
      <c r="G24" s="177"/>
      <c r="H24" s="177"/>
      <c r="I24" s="177"/>
    </row>
    <row r="25" spans="1:9" x14ac:dyDescent="0.2">
      <c r="A25" s="185"/>
      <c r="B25" s="185"/>
      <c r="C25" s="185" t="s">
        <v>127</v>
      </c>
      <c r="D25" s="185"/>
      <c r="E25" s="185"/>
      <c r="F25" s="185"/>
      <c r="G25" s="18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80" zoomScaleSheetLayoutView="80" workbookViewId="0">
      <selection activeCell="C16" sqref="C16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406</v>
      </c>
      <c r="B1" s="75"/>
      <c r="C1" s="75"/>
      <c r="D1" s="75"/>
      <c r="E1" s="75"/>
      <c r="F1" s="75"/>
      <c r="G1" s="463" t="s">
        <v>97</v>
      </c>
      <c r="H1" s="463"/>
      <c r="I1" s="342"/>
    </row>
    <row r="2" spans="1:9" ht="15" x14ac:dyDescent="0.3">
      <c r="A2" s="74" t="s">
        <v>128</v>
      </c>
      <c r="B2" s="75"/>
      <c r="C2" s="75"/>
      <c r="D2" s="75"/>
      <c r="E2" s="75"/>
      <c r="F2" s="75"/>
      <c r="G2" s="461" t="str">
        <f>'ფორმა N1'!K2</f>
        <v>9/22/2020-12/10/2020</v>
      </c>
      <c r="H2" s="461"/>
      <c r="I2" s="74"/>
    </row>
    <row r="3" spans="1:9" ht="15" x14ac:dyDescent="0.3">
      <c r="A3" s="74"/>
      <c r="B3" s="74"/>
      <c r="C3" s="74"/>
      <c r="D3" s="74"/>
      <c r="E3" s="74"/>
      <c r="F3" s="74"/>
      <c r="G3" s="250"/>
      <c r="H3" s="250"/>
      <c r="I3" s="342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40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49"/>
      <c r="B7" s="249"/>
      <c r="C7" s="249"/>
      <c r="D7" s="249"/>
      <c r="E7" s="249"/>
      <c r="F7" s="249"/>
      <c r="G7" s="76"/>
      <c r="H7" s="76"/>
      <c r="I7" s="342"/>
    </row>
    <row r="8" spans="1:9" ht="45" x14ac:dyDescent="0.2">
      <c r="A8" s="339" t="s">
        <v>64</v>
      </c>
      <c r="B8" s="77" t="s">
        <v>310</v>
      </c>
      <c r="C8" s="88" t="s">
        <v>311</v>
      </c>
      <c r="D8" s="88" t="s">
        <v>215</v>
      </c>
      <c r="E8" s="88" t="s">
        <v>314</v>
      </c>
      <c r="F8" s="88" t="s">
        <v>313</v>
      </c>
      <c r="G8" s="88" t="s">
        <v>350</v>
      </c>
      <c r="H8" s="77" t="s">
        <v>10</v>
      </c>
      <c r="I8" s="77" t="s">
        <v>9</v>
      </c>
    </row>
    <row r="9" spans="1:9" ht="15" x14ac:dyDescent="0.2">
      <c r="A9" s="420">
        <v>1</v>
      </c>
      <c r="B9" s="340"/>
      <c r="C9" s="96"/>
      <c r="D9" s="96"/>
      <c r="E9" s="96"/>
      <c r="F9" s="96"/>
      <c r="G9" s="96"/>
      <c r="H9" s="4"/>
      <c r="I9" s="4"/>
    </row>
    <row r="10" spans="1:9" ht="15" x14ac:dyDescent="0.2">
      <c r="A10" s="420">
        <v>2</v>
      </c>
      <c r="B10" s="340"/>
      <c r="C10" s="96"/>
      <c r="D10" s="96"/>
      <c r="E10" s="96"/>
      <c r="F10" s="96"/>
      <c r="G10" s="96"/>
      <c r="H10" s="4"/>
      <c r="I10" s="4"/>
    </row>
    <row r="11" spans="1:9" ht="15" x14ac:dyDescent="0.2">
      <c r="A11" s="420">
        <v>3</v>
      </c>
      <c r="B11" s="340"/>
      <c r="C11" s="85"/>
      <c r="D11" s="85"/>
      <c r="E11" s="85"/>
      <c r="F11" s="85"/>
      <c r="G11" s="85"/>
      <c r="H11" s="4"/>
      <c r="I11" s="4"/>
    </row>
    <row r="12" spans="1:9" ht="15" x14ac:dyDescent="0.2">
      <c r="A12" s="420">
        <v>4</v>
      </c>
      <c r="B12" s="340"/>
      <c r="C12" s="85"/>
      <c r="D12" s="85"/>
      <c r="E12" s="85"/>
      <c r="F12" s="85"/>
      <c r="G12" s="85"/>
      <c r="H12" s="4"/>
      <c r="I12" s="4"/>
    </row>
    <row r="13" spans="1:9" ht="15" x14ac:dyDescent="0.3">
      <c r="A13" s="420">
        <v>5</v>
      </c>
      <c r="B13" s="341"/>
      <c r="C13" s="97"/>
      <c r="D13" s="97"/>
      <c r="E13" s="97"/>
      <c r="F13" s="97"/>
      <c r="G13" s="97" t="s">
        <v>309</v>
      </c>
      <c r="H13" s="84">
        <f>SUM(H9:H12)</f>
        <v>0</v>
      </c>
      <c r="I13" s="84">
        <f>SUM(I9:I12)</f>
        <v>0</v>
      </c>
    </row>
    <row r="14" spans="1:9" ht="15" x14ac:dyDescent="0.3">
      <c r="A14" s="44"/>
      <c r="B14" s="44"/>
      <c r="C14" s="44"/>
      <c r="D14" s="44"/>
      <c r="E14" s="44"/>
      <c r="F14" s="44"/>
      <c r="G14" s="2"/>
      <c r="H14" s="2"/>
    </row>
    <row r="15" spans="1:9" ht="15" x14ac:dyDescent="0.3">
      <c r="A15" s="194" t="s">
        <v>407</v>
      </c>
      <c r="B15" s="44"/>
      <c r="C15" s="44"/>
      <c r="D15" s="44"/>
      <c r="E15" s="44"/>
      <c r="F15" s="44"/>
      <c r="G15" s="2"/>
      <c r="H15" s="2"/>
    </row>
    <row r="16" spans="1:9" ht="15" x14ac:dyDescent="0.3">
      <c r="A16" s="194"/>
      <c r="B16" s="44"/>
      <c r="C16" s="44"/>
      <c r="D16" s="44"/>
      <c r="E16" s="44"/>
      <c r="F16" s="44"/>
      <c r="G16" s="2"/>
      <c r="H16" s="2"/>
    </row>
    <row r="17" spans="1:8" ht="15" x14ac:dyDescent="0.3">
      <c r="A17" s="194"/>
      <c r="B17" s="2"/>
      <c r="C17" s="2"/>
      <c r="D17" s="2"/>
      <c r="E17" s="2"/>
      <c r="F17" s="2"/>
      <c r="G17" s="2"/>
      <c r="H17" s="2"/>
    </row>
    <row r="18" spans="1:8" ht="15" x14ac:dyDescent="0.3">
      <c r="A18" s="194"/>
      <c r="B18" s="2"/>
      <c r="C18" s="2"/>
      <c r="D18" s="2"/>
      <c r="E18" s="2"/>
      <c r="F18" s="2"/>
      <c r="G18" s="2"/>
      <c r="H18" s="2"/>
    </row>
    <row r="19" spans="1:8" x14ac:dyDescent="0.2">
      <c r="A19" s="23"/>
      <c r="B19" s="23"/>
      <c r="C19" s="23"/>
      <c r="D19" s="23"/>
      <c r="E19" s="23"/>
      <c r="F19" s="23"/>
      <c r="G19" s="23"/>
      <c r="H19" s="23"/>
    </row>
    <row r="20" spans="1:8" ht="15" x14ac:dyDescent="0.3">
      <c r="A20" s="67" t="s">
        <v>96</v>
      </c>
      <c r="B20" s="2"/>
      <c r="C20" s="2"/>
      <c r="D20" s="2"/>
      <c r="E20" s="2"/>
      <c r="F20" s="2"/>
      <c r="G20" s="2"/>
      <c r="H20" s="2"/>
    </row>
    <row r="21" spans="1:8" ht="15" x14ac:dyDescent="0.3">
      <c r="A21" s="2"/>
      <c r="B21" s="2"/>
      <c r="C21" s="2"/>
      <c r="D21" s="2"/>
      <c r="E21" s="2"/>
      <c r="F21" s="2"/>
      <c r="G21" s="2"/>
      <c r="H21" s="2"/>
    </row>
    <row r="22" spans="1:8" ht="15" x14ac:dyDescent="0.3">
      <c r="A22" s="2"/>
      <c r="B22" s="2"/>
      <c r="C22" s="2"/>
      <c r="D22" s="2"/>
      <c r="E22" s="2"/>
      <c r="F22" s="2"/>
      <c r="G22" s="2"/>
      <c r="H22" s="12"/>
    </row>
    <row r="23" spans="1:8" ht="15" x14ac:dyDescent="0.3">
      <c r="A23" s="67"/>
      <c r="B23" s="67" t="s">
        <v>254</v>
      </c>
      <c r="C23" s="67"/>
      <c r="D23" s="67"/>
      <c r="E23" s="67"/>
      <c r="F23" s="67"/>
      <c r="G23" s="2"/>
      <c r="H23" s="12"/>
    </row>
    <row r="24" spans="1:8" ht="15" x14ac:dyDescent="0.3">
      <c r="A24" s="2"/>
      <c r="B24" s="2" t="s">
        <v>253</v>
      </c>
      <c r="C24" s="2"/>
      <c r="D24" s="2"/>
      <c r="E24" s="2"/>
      <c r="F24" s="2"/>
      <c r="G24" s="2"/>
      <c r="H24" s="12"/>
    </row>
    <row r="25" spans="1:8" x14ac:dyDescent="0.2">
      <c r="A25" s="64"/>
      <c r="B25" s="64" t="s">
        <v>127</v>
      </c>
      <c r="C25" s="64"/>
      <c r="D25" s="64"/>
      <c r="E25" s="64"/>
      <c r="F25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80" zoomScaleSheetLayoutView="80" workbookViewId="0">
      <selection activeCell="G19" sqref="G19"/>
    </sheetView>
  </sheetViews>
  <sheetFormatPr defaultRowHeight="12.75" x14ac:dyDescent="0.2"/>
  <cols>
    <col min="1" max="1" width="5.42578125" style="178" customWidth="1"/>
    <col min="2" max="2" width="13.140625" style="178" customWidth="1"/>
    <col min="3" max="3" width="15.140625" style="178" customWidth="1"/>
    <col min="4" max="4" width="18" style="178" customWidth="1"/>
    <col min="5" max="5" width="20.5703125" style="178" customWidth="1"/>
    <col min="6" max="6" width="21.28515625" style="178" customWidth="1"/>
    <col min="7" max="7" width="15.140625" style="178" customWidth="1"/>
    <col min="8" max="8" width="15.5703125" style="178" customWidth="1"/>
    <col min="9" max="9" width="13.42578125" style="178" customWidth="1"/>
    <col min="10" max="10" width="0" style="178" hidden="1" customWidth="1"/>
    <col min="11" max="16384" width="9.140625" style="178"/>
  </cols>
  <sheetData>
    <row r="1" spans="1:10" ht="15" x14ac:dyDescent="0.3">
      <c r="A1" s="72" t="s">
        <v>408</v>
      </c>
      <c r="B1" s="72"/>
      <c r="C1" s="75"/>
      <c r="D1" s="75"/>
      <c r="E1" s="75"/>
      <c r="F1" s="75"/>
      <c r="G1" s="463" t="s">
        <v>97</v>
      </c>
      <c r="H1" s="463"/>
    </row>
    <row r="2" spans="1:10" ht="15" x14ac:dyDescent="0.3">
      <c r="A2" s="74" t="s">
        <v>128</v>
      </c>
      <c r="B2" s="72"/>
      <c r="C2" s="75"/>
      <c r="D2" s="75"/>
      <c r="E2" s="75"/>
      <c r="F2" s="75"/>
      <c r="G2" s="461" t="str">
        <f>'ფორმა N1'!K2</f>
        <v>9/22/2020-12/10/2020</v>
      </c>
      <c r="H2" s="461"/>
    </row>
    <row r="3" spans="1:10" ht="15" x14ac:dyDescent="0.3">
      <c r="A3" s="74"/>
      <c r="B3" s="74"/>
      <c r="C3" s="74"/>
      <c r="D3" s="74"/>
      <c r="E3" s="74"/>
      <c r="F3" s="74"/>
      <c r="G3" s="250"/>
      <c r="H3" s="250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406" t="str">
        <f>'ფორმა N1'!A5</f>
        <v>მოქალაქეთა პოლიტიკური გაერთიანება "გიორგი ვაშაძე - სტრატეგია აღმაშენებელი"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49"/>
      <c r="B7" s="249"/>
      <c r="C7" s="249"/>
      <c r="D7" s="249"/>
      <c r="E7" s="249"/>
      <c r="F7" s="249"/>
      <c r="G7" s="76"/>
      <c r="H7" s="76"/>
    </row>
    <row r="8" spans="1:10" ht="30" x14ac:dyDescent="0.2">
      <c r="A8" s="88" t="s">
        <v>64</v>
      </c>
      <c r="B8" s="88" t="s">
        <v>310</v>
      </c>
      <c r="C8" s="88" t="s">
        <v>311</v>
      </c>
      <c r="D8" s="88" t="s">
        <v>215</v>
      </c>
      <c r="E8" s="88" t="s">
        <v>318</v>
      </c>
      <c r="F8" s="88" t="s">
        <v>312</v>
      </c>
      <c r="G8" s="77" t="s">
        <v>10</v>
      </c>
      <c r="H8" s="77" t="s">
        <v>9</v>
      </c>
      <c r="J8" s="206" t="s">
        <v>317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J9" s="206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</row>
    <row r="11" spans="1:10" ht="15" x14ac:dyDescent="0.2">
      <c r="A11" s="96">
        <v>3</v>
      </c>
      <c r="B11" s="85"/>
      <c r="C11" s="85"/>
      <c r="D11" s="85"/>
      <c r="E11" s="85"/>
      <c r="F11" s="85"/>
      <c r="G11" s="4"/>
      <c r="H11" s="4"/>
    </row>
    <row r="12" spans="1:10" ht="15" x14ac:dyDescent="0.2">
      <c r="A12" s="96">
        <v>4</v>
      </c>
      <c r="B12" s="85"/>
      <c r="C12" s="85"/>
      <c r="D12" s="85"/>
      <c r="E12" s="85"/>
      <c r="F12" s="85"/>
      <c r="G12" s="4"/>
      <c r="H12" s="4"/>
    </row>
    <row r="13" spans="1:10" ht="15" x14ac:dyDescent="0.2">
      <c r="A13" s="96">
        <v>5</v>
      </c>
      <c r="B13" s="85"/>
      <c r="C13" s="85"/>
      <c r="D13" s="85"/>
      <c r="E13" s="85"/>
      <c r="F13" s="85"/>
      <c r="G13" s="4"/>
      <c r="H13" s="4"/>
    </row>
    <row r="14" spans="1:10" ht="15" x14ac:dyDescent="0.3">
      <c r="A14" s="85"/>
      <c r="B14" s="97"/>
      <c r="C14" s="97"/>
      <c r="D14" s="97"/>
      <c r="E14" s="97"/>
      <c r="F14" s="97" t="s">
        <v>316</v>
      </c>
      <c r="G14" s="84">
        <f>SUM(G9:G13)</f>
        <v>0</v>
      </c>
      <c r="H14" s="84">
        <f>SUM(H9:H13)</f>
        <v>0</v>
      </c>
    </row>
    <row r="15" spans="1:10" ht="15" x14ac:dyDescent="0.3">
      <c r="A15" s="204"/>
      <c r="B15" s="204"/>
      <c r="C15" s="204"/>
      <c r="D15" s="204"/>
      <c r="E15" s="204"/>
      <c r="F15" s="204"/>
      <c r="G15" s="204"/>
      <c r="H15" s="177"/>
      <c r="I15" s="177"/>
    </row>
    <row r="16" spans="1:10" ht="15" x14ac:dyDescent="0.3">
      <c r="A16" s="205" t="s">
        <v>409</v>
      </c>
      <c r="B16" s="205"/>
      <c r="C16" s="204"/>
      <c r="D16" s="204"/>
      <c r="E16" s="204"/>
      <c r="F16" s="204"/>
      <c r="G16" s="204"/>
      <c r="H16" s="177"/>
      <c r="I16" s="177"/>
    </row>
    <row r="17" spans="1:9" ht="15" x14ac:dyDescent="0.3">
      <c r="A17" s="205"/>
      <c r="B17" s="205"/>
      <c r="C17" s="204"/>
      <c r="D17" s="204"/>
      <c r="E17" s="204"/>
      <c r="F17" s="204"/>
      <c r="G17" s="204"/>
      <c r="H17" s="177"/>
      <c r="I17" s="177"/>
    </row>
    <row r="18" spans="1:9" ht="15" x14ac:dyDescent="0.3">
      <c r="A18" s="205"/>
      <c r="B18" s="205"/>
      <c r="C18" s="177"/>
      <c r="D18" s="177"/>
      <c r="E18" s="177"/>
      <c r="F18" s="177"/>
      <c r="G18" s="177"/>
      <c r="H18" s="177"/>
      <c r="I18" s="177"/>
    </row>
    <row r="19" spans="1:9" ht="15" x14ac:dyDescent="0.3">
      <c r="A19" s="205"/>
      <c r="B19" s="205"/>
      <c r="C19" s="177"/>
      <c r="D19" s="177"/>
      <c r="E19" s="177"/>
      <c r="F19" s="177"/>
      <c r="G19" s="177"/>
      <c r="H19" s="177"/>
      <c r="I19" s="177"/>
    </row>
    <row r="20" spans="1:9" x14ac:dyDescent="0.2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 ht="15" x14ac:dyDescent="0.3">
      <c r="A21" s="183" t="s">
        <v>96</v>
      </c>
      <c r="B21" s="183"/>
      <c r="C21" s="177"/>
      <c r="D21" s="177"/>
      <c r="E21" s="177"/>
      <c r="F21" s="177"/>
      <c r="G21" s="177"/>
      <c r="H21" s="177"/>
      <c r="I21" s="177"/>
    </row>
    <row r="22" spans="1:9" ht="15" x14ac:dyDescent="0.3">
      <c r="A22" s="177"/>
      <c r="B22" s="177"/>
      <c r="C22" s="177"/>
      <c r="D22" s="177"/>
      <c r="E22" s="177"/>
      <c r="F22" s="177"/>
      <c r="G22" s="177"/>
      <c r="H22" s="177"/>
      <c r="I22" s="177"/>
    </row>
    <row r="23" spans="1:9" ht="15" x14ac:dyDescent="0.3">
      <c r="A23" s="177"/>
      <c r="B23" s="177"/>
      <c r="C23" s="177"/>
      <c r="D23" s="177"/>
      <c r="E23" s="177"/>
      <c r="F23" s="177"/>
      <c r="G23" s="177"/>
      <c r="H23" s="177"/>
      <c r="I23" s="184"/>
    </row>
    <row r="24" spans="1:9" ht="15" x14ac:dyDescent="0.3">
      <c r="A24" s="183"/>
      <c r="B24" s="183"/>
      <c r="C24" s="183" t="s">
        <v>374</v>
      </c>
      <c r="D24" s="183"/>
      <c r="E24" s="204"/>
      <c r="F24" s="183"/>
      <c r="G24" s="183"/>
      <c r="H24" s="177"/>
      <c r="I24" s="184"/>
    </row>
    <row r="25" spans="1:9" ht="15" x14ac:dyDescent="0.3">
      <c r="A25" s="177"/>
      <c r="B25" s="177"/>
      <c r="C25" s="177" t="s">
        <v>253</v>
      </c>
      <c r="D25" s="177"/>
      <c r="E25" s="177"/>
      <c r="F25" s="177"/>
      <c r="G25" s="177"/>
      <c r="H25" s="177"/>
      <c r="I25" s="184"/>
    </row>
    <row r="26" spans="1:9" x14ac:dyDescent="0.2">
      <c r="A26" s="185"/>
      <c r="B26" s="185"/>
      <c r="C26" s="185" t="s">
        <v>127</v>
      </c>
      <c r="D26" s="185"/>
      <c r="E26" s="185"/>
      <c r="F26" s="185"/>
      <c r="G2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irakli marshania</cp:lastModifiedBy>
  <cp:lastPrinted>2020-10-15T12:20:11Z</cp:lastPrinted>
  <dcterms:created xsi:type="dcterms:W3CDTF">2011-12-27T13:20:18Z</dcterms:created>
  <dcterms:modified xsi:type="dcterms:W3CDTF">2020-10-16T07:59:05Z</dcterms:modified>
</cp:coreProperties>
</file>